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12" windowWidth="19416" windowHeight="9180" activeTab="2"/>
  </bookViews>
  <sheets>
    <sheet name="Ark1" sheetId="1" r:id="rId1"/>
    <sheet name="gns" sheetId="2" r:id="rId2"/>
    <sheet name="Beregnet indhold udfra EFK" sheetId="3" r:id="rId3"/>
  </sheets>
  <calcPr calcId="145621"/>
</workbook>
</file>

<file path=xl/calcChain.xml><?xml version="1.0" encoding="utf-8"?>
<calcChain xmlns="http://schemas.openxmlformats.org/spreadsheetml/2006/main">
  <c r="I56" i="3" l="1"/>
  <c r="O26" i="3"/>
  <c r="X101" i="3"/>
  <c r="X93" i="3"/>
  <c r="X87" i="3"/>
  <c r="X79" i="3"/>
  <c r="X73" i="3"/>
  <c r="X67" i="3"/>
  <c r="X62" i="3"/>
  <c r="X56" i="3"/>
  <c r="X51" i="3"/>
  <c r="X48" i="3"/>
  <c r="X39" i="3"/>
  <c r="X33" i="3"/>
  <c r="X26" i="3"/>
  <c r="X20" i="3"/>
  <c r="X11" i="3"/>
  <c r="O101" i="3"/>
  <c r="O93" i="3"/>
  <c r="O87" i="3"/>
  <c r="O79" i="3"/>
  <c r="O73" i="3"/>
  <c r="O67" i="3"/>
  <c r="O62" i="3"/>
  <c r="O56" i="3"/>
  <c r="O51" i="3"/>
  <c r="O48" i="3"/>
  <c r="O39" i="3"/>
  <c r="O33" i="3"/>
  <c r="O20" i="3"/>
  <c r="O11" i="3"/>
  <c r="W96" i="3" l="1"/>
  <c r="S96" i="3"/>
  <c r="T96" i="3"/>
  <c r="U96" i="3"/>
  <c r="U101" i="3" s="1"/>
  <c r="V96" i="3"/>
  <c r="V101" i="3" s="1"/>
  <c r="R96" i="3"/>
  <c r="N96" i="3"/>
  <c r="N101" i="3" s="1"/>
  <c r="J96" i="3"/>
  <c r="J101" i="3" s="1"/>
  <c r="R101" i="3"/>
  <c r="S101" i="3"/>
  <c r="T101" i="3"/>
  <c r="W101" i="3"/>
  <c r="K100" i="3"/>
  <c r="K90" i="3"/>
  <c r="Q100" i="3"/>
  <c r="P100" i="3"/>
  <c r="M100" i="3"/>
  <c r="L100" i="3"/>
  <c r="K98" i="3"/>
  <c r="L98" i="3"/>
  <c r="M98" i="3"/>
  <c r="N98" i="3"/>
  <c r="P98" i="3"/>
  <c r="Q98" i="3"/>
  <c r="R98" i="3"/>
  <c r="S98" i="3"/>
  <c r="T98" i="3"/>
  <c r="U98" i="3"/>
  <c r="V98" i="3"/>
  <c r="W98" i="3"/>
  <c r="K96" i="3"/>
  <c r="K101" i="3" s="1"/>
  <c r="L96" i="3"/>
  <c r="L101" i="3" s="1"/>
  <c r="M96" i="3"/>
  <c r="M101" i="3" s="1"/>
  <c r="P96" i="3"/>
  <c r="P101" i="3" s="1"/>
  <c r="Q96" i="3"/>
  <c r="Q101" i="3" s="1"/>
  <c r="J98" i="3"/>
  <c r="I101" i="3"/>
  <c r="I100" i="3"/>
  <c r="I98" i="3"/>
  <c r="I96" i="3"/>
  <c r="P90" i="3"/>
  <c r="J93" i="3"/>
  <c r="K92" i="3"/>
  <c r="K93" i="3" s="1"/>
  <c r="L92" i="3"/>
  <c r="L93" i="3" s="1"/>
  <c r="M92" i="3"/>
  <c r="M93" i="3" s="1"/>
  <c r="N92" i="3"/>
  <c r="N93" i="3" s="1"/>
  <c r="P92" i="3"/>
  <c r="P93" i="3" s="1"/>
  <c r="Q92" i="3"/>
  <c r="R92" i="3"/>
  <c r="R93" i="3" s="1"/>
  <c r="S92" i="3"/>
  <c r="S93" i="3" s="1"/>
  <c r="T92" i="3"/>
  <c r="U92" i="3"/>
  <c r="V92" i="3"/>
  <c r="V93" i="3" s="1"/>
  <c r="W92" i="3"/>
  <c r="W93" i="3" s="1"/>
  <c r="L90" i="3"/>
  <c r="M90" i="3"/>
  <c r="N90" i="3"/>
  <c r="Q90" i="3"/>
  <c r="Q93" i="3" s="1"/>
  <c r="R90" i="3"/>
  <c r="S90" i="3"/>
  <c r="T90" i="3"/>
  <c r="T93" i="3" s="1"/>
  <c r="U90" i="3"/>
  <c r="U93" i="3" s="1"/>
  <c r="V90" i="3"/>
  <c r="W90" i="3"/>
  <c r="J92" i="3"/>
  <c r="J90" i="3"/>
  <c r="I93" i="3"/>
  <c r="I92" i="3"/>
  <c r="I90" i="3"/>
  <c r="E98" i="3"/>
  <c r="E96" i="3"/>
  <c r="E92" i="3"/>
  <c r="E90" i="3"/>
  <c r="J87" i="3" l="1"/>
  <c r="N87" i="3"/>
  <c r="L82" i="3"/>
  <c r="U84" i="3"/>
  <c r="R84" i="3"/>
  <c r="N84" i="3"/>
  <c r="J84" i="3"/>
  <c r="L86" i="3"/>
  <c r="S84" i="3" s="1"/>
  <c r="S87" i="3" s="1"/>
  <c r="M86" i="3"/>
  <c r="T84" i="3" s="1"/>
  <c r="T87" i="3" s="1"/>
  <c r="P86" i="3"/>
  <c r="V84" i="3" s="1"/>
  <c r="Q86" i="3"/>
  <c r="W84" i="3" s="1"/>
  <c r="W87" i="3" s="1"/>
  <c r="K86" i="3"/>
  <c r="K84" i="3"/>
  <c r="L84" i="3"/>
  <c r="L87" i="3" s="1"/>
  <c r="M84" i="3"/>
  <c r="P84" i="3"/>
  <c r="Q84" i="3"/>
  <c r="K82" i="3"/>
  <c r="K87" i="3" s="1"/>
  <c r="M82" i="3"/>
  <c r="M87" i="3" s="1"/>
  <c r="N82" i="3"/>
  <c r="P82" i="3"/>
  <c r="Q82" i="3"/>
  <c r="Q87" i="3" s="1"/>
  <c r="R82" i="3"/>
  <c r="R87" i="3" s="1"/>
  <c r="S82" i="3"/>
  <c r="T82" i="3"/>
  <c r="U82" i="3"/>
  <c r="U87" i="3" s="1"/>
  <c r="V82" i="3"/>
  <c r="W82" i="3"/>
  <c r="J82" i="3"/>
  <c r="I87" i="3"/>
  <c r="I84" i="3"/>
  <c r="I82" i="3"/>
  <c r="I86" i="3"/>
  <c r="E84" i="3"/>
  <c r="E82" i="3"/>
  <c r="N79" i="3"/>
  <c r="S79" i="3"/>
  <c r="W79" i="3"/>
  <c r="J79" i="3"/>
  <c r="K78" i="3"/>
  <c r="L78" i="3"/>
  <c r="M78" i="3"/>
  <c r="M79" i="3" s="1"/>
  <c r="N78" i="3"/>
  <c r="P78" i="3"/>
  <c r="Q78" i="3"/>
  <c r="R78" i="3"/>
  <c r="R79" i="3" s="1"/>
  <c r="S78" i="3"/>
  <c r="T78" i="3"/>
  <c r="U78" i="3"/>
  <c r="V78" i="3"/>
  <c r="V79" i="3" s="1"/>
  <c r="W78" i="3"/>
  <c r="J78" i="3"/>
  <c r="K76" i="3"/>
  <c r="K79" i="3" s="1"/>
  <c r="L76" i="3"/>
  <c r="L79" i="3" s="1"/>
  <c r="M76" i="3"/>
  <c r="N76" i="3"/>
  <c r="P76" i="3"/>
  <c r="P79" i="3" s="1"/>
  <c r="Q76" i="3"/>
  <c r="Q79" i="3" s="1"/>
  <c r="R76" i="3"/>
  <c r="S76" i="3"/>
  <c r="T76" i="3"/>
  <c r="T79" i="3" s="1"/>
  <c r="U76" i="3"/>
  <c r="U79" i="3" s="1"/>
  <c r="V76" i="3"/>
  <c r="W76" i="3"/>
  <c r="J76" i="3"/>
  <c r="I79" i="3"/>
  <c r="I78" i="3"/>
  <c r="I76" i="3"/>
  <c r="E76" i="3"/>
  <c r="E78" i="3"/>
  <c r="J70" i="3"/>
  <c r="K73" i="3"/>
  <c r="L73" i="3"/>
  <c r="N73" i="3"/>
  <c r="Q73" i="3"/>
  <c r="J73" i="3"/>
  <c r="I73" i="3"/>
  <c r="K70" i="3"/>
  <c r="K66" i="3"/>
  <c r="Q70" i="3"/>
  <c r="P70" i="3"/>
  <c r="P73" i="3" s="1"/>
  <c r="L70" i="3"/>
  <c r="M70" i="3"/>
  <c r="N70" i="3"/>
  <c r="U70" i="3"/>
  <c r="U73" i="3" s="1"/>
  <c r="P72" i="3"/>
  <c r="V70" i="3" s="1"/>
  <c r="V73" i="3" s="1"/>
  <c r="L72" i="3"/>
  <c r="S70" i="3" s="1"/>
  <c r="S73" i="3" s="1"/>
  <c r="K72" i="3"/>
  <c r="R70" i="3" s="1"/>
  <c r="R73" i="3" s="1"/>
  <c r="I72" i="3"/>
  <c r="M72" i="3" s="1"/>
  <c r="T70" i="3" s="1"/>
  <c r="T73" i="3" s="1"/>
  <c r="D70" i="3"/>
  <c r="I70" i="3"/>
  <c r="E70" i="3"/>
  <c r="U53" i="3"/>
  <c r="U56" i="3" s="1"/>
  <c r="N53" i="3"/>
  <c r="N56" i="3" s="1"/>
  <c r="J53" i="3"/>
  <c r="J56" i="3"/>
  <c r="J54" i="3"/>
  <c r="P53" i="3"/>
  <c r="Q53" i="3"/>
  <c r="K53" i="3"/>
  <c r="L53" i="3"/>
  <c r="M53" i="3"/>
  <c r="J44" i="3"/>
  <c r="P55" i="3"/>
  <c r="V53" i="3" s="1"/>
  <c r="V56" i="3" s="1"/>
  <c r="I55" i="3"/>
  <c r="M55" i="3" s="1"/>
  <c r="I52" i="3"/>
  <c r="E51" i="3"/>
  <c r="I51" i="3" s="1"/>
  <c r="S42" i="3"/>
  <c r="T42" i="3"/>
  <c r="U42" i="3"/>
  <c r="V42" i="3"/>
  <c r="W42" i="3"/>
  <c r="R42" i="3"/>
  <c r="N42" i="3"/>
  <c r="J42" i="3"/>
  <c r="K42" i="3"/>
  <c r="P47" i="3"/>
  <c r="M47" i="3"/>
  <c r="K47" i="3"/>
  <c r="I47" i="3"/>
  <c r="Q47" i="3" s="1"/>
  <c r="S28" i="3"/>
  <c r="T28" i="3"/>
  <c r="U28" i="3"/>
  <c r="V28" i="3"/>
  <c r="W28" i="3"/>
  <c r="R28" i="3"/>
  <c r="N28" i="3"/>
  <c r="J28" i="3"/>
  <c r="L32" i="3"/>
  <c r="M32" i="3"/>
  <c r="Q32" i="3"/>
  <c r="K32" i="3"/>
  <c r="I32" i="3"/>
  <c r="P32" i="3" s="1"/>
  <c r="I18" i="3"/>
  <c r="L18" i="3" s="1"/>
  <c r="W16" i="3"/>
  <c r="V16" i="3"/>
  <c r="U16" i="3"/>
  <c r="T16" i="3"/>
  <c r="S16" i="3"/>
  <c r="R16" i="3"/>
  <c r="N16" i="3"/>
  <c r="J16" i="3"/>
  <c r="I8" i="3"/>
  <c r="E8" i="3"/>
  <c r="M18" i="3"/>
  <c r="V87" i="3" l="1"/>
  <c r="P87" i="3"/>
  <c r="M73" i="3"/>
  <c r="T53" i="3"/>
  <c r="T56" i="3" s="1"/>
  <c r="M56" i="3"/>
  <c r="P18" i="3"/>
  <c r="Q18" i="3"/>
  <c r="K18" i="3"/>
  <c r="L55" i="3"/>
  <c r="S53" i="3" s="1"/>
  <c r="S56" i="3" s="1"/>
  <c r="N18" i="3"/>
  <c r="L47" i="3"/>
  <c r="K55" i="3"/>
  <c r="R53" i="3" s="1"/>
  <c r="R56" i="3" s="1"/>
  <c r="Q55" i="3"/>
  <c r="W53" i="3" s="1"/>
  <c r="W56" i="3" s="1"/>
  <c r="Q72" i="3"/>
  <c r="W70" i="3" s="1"/>
  <c r="W73" i="3" s="1"/>
  <c r="P56" i="3"/>
  <c r="F67" i="3"/>
  <c r="L66" i="3"/>
  <c r="M66" i="3"/>
  <c r="N66" i="3"/>
  <c r="P66" i="3"/>
  <c r="Q66" i="3"/>
  <c r="R66" i="3"/>
  <c r="S66" i="3"/>
  <c r="T66" i="3"/>
  <c r="U66" i="3"/>
  <c r="V66" i="3"/>
  <c r="W66" i="3"/>
  <c r="K64" i="3"/>
  <c r="K67" i="3" s="1"/>
  <c r="L64" i="3"/>
  <c r="M64" i="3"/>
  <c r="M67" i="3" s="1"/>
  <c r="N64" i="3"/>
  <c r="P64" i="3"/>
  <c r="P67" i="3" s="1"/>
  <c r="Q64" i="3"/>
  <c r="Q67" i="3" s="1"/>
  <c r="R64" i="3"/>
  <c r="S64" i="3"/>
  <c r="S67" i="3" s="1"/>
  <c r="T64" i="3"/>
  <c r="T67" i="3" s="1"/>
  <c r="U64" i="3"/>
  <c r="U67" i="3" s="1"/>
  <c r="V64" i="3"/>
  <c r="V67" i="3" s="1"/>
  <c r="W64" i="3"/>
  <c r="W67" i="3" s="1"/>
  <c r="J66" i="3"/>
  <c r="J64" i="3"/>
  <c r="E66" i="3"/>
  <c r="E64" i="3"/>
  <c r="D67" i="3"/>
  <c r="F62" i="3"/>
  <c r="K61" i="3"/>
  <c r="L61" i="3"/>
  <c r="M61" i="3"/>
  <c r="N61" i="3"/>
  <c r="P61" i="3"/>
  <c r="Q61" i="3"/>
  <c r="R61" i="3"/>
  <c r="S61" i="3"/>
  <c r="T61" i="3"/>
  <c r="U61" i="3"/>
  <c r="V61" i="3"/>
  <c r="W61" i="3"/>
  <c r="K59" i="3"/>
  <c r="L59" i="3"/>
  <c r="M59" i="3"/>
  <c r="N59" i="3"/>
  <c r="P59" i="3"/>
  <c r="Q59" i="3"/>
  <c r="Q62" i="3" s="1"/>
  <c r="R59" i="3"/>
  <c r="S59" i="3"/>
  <c r="T59" i="3"/>
  <c r="U59" i="3"/>
  <c r="V59" i="3"/>
  <c r="W59" i="3"/>
  <c r="J61" i="3"/>
  <c r="J59" i="3"/>
  <c r="J62" i="3" s="1"/>
  <c r="D62" i="3"/>
  <c r="E61" i="3"/>
  <c r="E59" i="3"/>
  <c r="K51" i="3"/>
  <c r="L51" i="3"/>
  <c r="M51" i="3"/>
  <c r="N51" i="3"/>
  <c r="P51" i="3"/>
  <c r="Q51" i="3"/>
  <c r="R51" i="3"/>
  <c r="S51" i="3"/>
  <c r="T51" i="3"/>
  <c r="U51" i="3"/>
  <c r="V51" i="3"/>
  <c r="W51" i="3"/>
  <c r="J51" i="3"/>
  <c r="F39" i="3"/>
  <c r="K38" i="3"/>
  <c r="L38" i="3"/>
  <c r="M38" i="3"/>
  <c r="N38" i="3"/>
  <c r="P38" i="3"/>
  <c r="Q38" i="3"/>
  <c r="R38" i="3"/>
  <c r="S38" i="3"/>
  <c r="T38" i="3"/>
  <c r="U38" i="3"/>
  <c r="V38" i="3"/>
  <c r="W38" i="3"/>
  <c r="K36" i="3"/>
  <c r="K39" i="3" s="1"/>
  <c r="L36" i="3"/>
  <c r="L39" i="3" s="1"/>
  <c r="M36" i="3"/>
  <c r="M39" i="3" s="1"/>
  <c r="N36" i="3"/>
  <c r="N39" i="3" s="1"/>
  <c r="P36" i="3"/>
  <c r="P39" i="3" s="1"/>
  <c r="Q36" i="3"/>
  <c r="Q39" i="3" s="1"/>
  <c r="R36" i="3"/>
  <c r="R39" i="3" s="1"/>
  <c r="S36" i="3"/>
  <c r="S39" i="3" s="1"/>
  <c r="T36" i="3"/>
  <c r="T39" i="3" s="1"/>
  <c r="U36" i="3"/>
  <c r="U39" i="3" s="1"/>
  <c r="V36" i="3"/>
  <c r="V39" i="3" s="1"/>
  <c r="W36" i="3"/>
  <c r="W39" i="3" s="1"/>
  <c r="J36" i="3"/>
  <c r="E36" i="3"/>
  <c r="I36" i="3" s="1"/>
  <c r="F48" i="3"/>
  <c r="K44" i="3"/>
  <c r="K48" i="3" s="1"/>
  <c r="L44" i="3"/>
  <c r="M44" i="3"/>
  <c r="N44" i="3"/>
  <c r="N48" i="3" s="1"/>
  <c r="P44" i="3"/>
  <c r="Q44" i="3"/>
  <c r="R44" i="3"/>
  <c r="S44" i="3"/>
  <c r="T44" i="3"/>
  <c r="U44" i="3"/>
  <c r="V44" i="3"/>
  <c r="W44" i="3"/>
  <c r="L42" i="3"/>
  <c r="M42" i="3"/>
  <c r="M48" i="3" s="1"/>
  <c r="P42" i="3"/>
  <c r="Q42" i="3"/>
  <c r="D48" i="3"/>
  <c r="E44" i="3"/>
  <c r="I44" i="3" s="1"/>
  <c r="E42" i="3"/>
  <c r="I42" i="3" s="1"/>
  <c r="J38" i="3"/>
  <c r="E38" i="3"/>
  <c r="I38" i="3" s="1"/>
  <c r="D39" i="3"/>
  <c r="L56" i="3" l="1"/>
  <c r="L67" i="3"/>
  <c r="J67" i="3"/>
  <c r="L48" i="3"/>
  <c r="Q48" i="3"/>
  <c r="Q56" i="3"/>
  <c r="I48" i="3"/>
  <c r="P48" i="3"/>
  <c r="I39" i="3"/>
  <c r="E62" i="3"/>
  <c r="I62" i="3" s="1"/>
  <c r="K56" i="3"/>
  <c r="V48" i="3"/>
  <c r="R48" i="3"/>
  <c r="U48" i="3"/>
  <c r="E67" i="3"/>
  <c r="I67" i="3" s="1"/>
  <c r="T48" i="3"/>
  <c r="J48" i="3"/>
  <c r="N67" i="3"/>
  <c r="R67" i="3"/>
  <c r="P62" i="3"/>
  <c r="W62" i="3"/>
  <c r="S62" i="3"/>
  <c r="N62" i="3"/>
  <c r="V62" i="3"/>
  <c r="R62" i="3"/>
  <c r="M62" i="3"/>
  <c r="T62" i="3"/>
  <c r="K62" i="3"/>
  <c r="U62" i="3"/>
  <c r="L62" i="3"/>
  <c r="W48" i="3"/>
  <c r="S48" i="3"/>
  <c r="J39" i="3"/>
  <c r="F33" i="3"/>
  <c r="K30" i="3"/>
  <c r="L30" i="3"/>
  <c r="M30" i="3"/>
  <c r="N30" i="3"/>
  <c r="N33" i="3" s="1"/>
  <c r="P30" i="3"/>
  <c r="Q30" i="3"/>
  <c r="R30" i="3"/>
  <c r="R33" i="3" s="1"/>
  <c r="S30" i="3"/>
  <c r="S33" i="3" s="1"/>
  <c r="T30" i="3"/>
  <c r="T33" i="3" s="1"/>
  <c r="U30" i="3"/>
  <c r="U33" i="3" s="1"/>
  <c r="V30" i="3"/>
  <c r="V33" i="3" s="1"/>
  <c r="W30" i="3"/>
  <c r="W33" i="3" s="1"/>
  <c r="K28" i="3"/>
  <c r="K33" i="3" s="1"/>
  <c r="L28" i="3"/>
  <c r="L33" i="3" s="1"/>
  <c r="M28" i="3"/>
  <c r="M33" i="3" s="1"/>
  <c r="P28" i="3"/>
  <c r="P33" i="3" s="1"/>
  <c r="Q28" i="3"/>
  <c r="J30" i="3"/>
  <c r="J33" i="3" s="1"/>
  <c r="E28" i="3"/>
  <c r="I28" i="3" s="1"/>
  <c r="E30" i="3"/>
  <c r="I30" i="3" s="1"/>
  <c r="D33" i="3"/>
  <c r="F26" i="3"/>
  <c r="K25" i="3"/>
  <c r="L25" i="3"/>
  <c r="M25" i="3"/>
  <c r="N25" i="3"/>
  <c r="P25" i="3"/>
  <c r="Q25" i="3"/>
  <c r="R25" i="3"/>
  <c r="S25" i="3"/>
  <c r="T25" i="3"/>
  <c r="U25" i="3"/>
  <c r="V25" i="3"/>
  <c r="W25" i="3"/>
  <c r="K23" i="3"/>
  <c r="K26" i="3" s="1"/>
  <c r="L23" i="3"/>
  <c r="L26" i="3" s="1"/>
  <c r="M23" i="3"/>
  <c r="M26" i="3" s="1"/>
  <c r="N23" i="3"/>
  <c r="N26" i="3" s="1"/>
  <c r="P23" i="3"/>
  <c r="P26" i="3" s="1"/>
  <c r="Q23" i="3"/>
  <c r="Q26" i="3" s="1"/>
  <c r="R23" i="3"/>
  <c r="R26" i="3" s="1"/>
  <c r="S23" i="3"/>
  <c r="S26" i="3" s="1"/>
  <c r="T23" i="3"/>
  <c r="T26" i="3" s="1"/>
  <c r="U23" i="3"/>
  <c r="U26" i="3" s="1"/>
  <c r="V23" i="3"/>
  <c r="V26" i="3" s="1"/>
  <c r="W23" i="3"/>
  <c r="W26" i="3" s="1"/>
  <c r="D11" i="3"/>
  <c r="D20" i="3"/>
  <c r="D26" i="3"/>
  <c r="E25" i="3"/>
  <c r="I25" i="3" s="1"/>
  <c r="J25" i="3"/>
  <c r="J23" i="3"/>
  <c r="E23" i="3"/>
  <c r="I23" i="3" s="1"/>
  <c r="K16" i="3"/>
  <c r="L16" i="3"/>
  <c r="M16" i="3"/>
  <c r="P16" i="3"/>
  <c r="Q16" i="3"/>
  <c r="K14" i="3"/>
  <c r="L14" i="3"/>
  <c r="M14" i="3"/>
  <c r="N14" i="3"/>
  <c r="N20" i="3" s="1"/>
  <c r="P14" i="3"/>
  <c r="Q14" i="3"/>
  <c r="R14" i="3"/>
  <c r="R20" i="3" s="1"/>
  <c r="S14" i="3"/>
  <c r="S20" i="3" s="1"/>
  <c r="T14" i="3"/>
  <c r="T20" i="3" s="1"/>
  <c r="U14" i="3"/>
  <c r="U20" i="3" s="1"/>
  <c r="V14" i="3"/>
  <c r="V20" i="3" s="1"/>
  <c r="W14" i="3"/>
  <c r="W20" i="3" s="1"/>
  <c r="F20" i="3"/>
  <c r="J14" i="3"/>
  <c r="J20" i="3" s="1"/>
  <c r="E14" i="3"/>
  <c r="I14" i="3" s="1"/>
  <c r="E16" i="3"/>
  <c r="K20" i="3" l="1"/>
  <c r="Q20" i="3"/>
  <c r="L20" i="3"/>
  <c r="P20" i="3"/>
  <c r="I33" i="3"/>
  <c r="M20" i="3"/>
  <c r="I26" i="3"/>
  <c r="Q33" i="3"/>
  <c r="I16" i="3"/>
  <c r="I20" i="3" s="1"/>
  <c r="J26" i="3"/>
  <c r="K10" i="3" l="1"/>
  <c r="L10" i="3"/>
  <c r="M10" i="3"/>
  <c r="N10" i="3"/>
  <c r="P10" i="3"/>
  <c r="Q10" i="3"/>
  <c r="R10" i="3"/>
  <c r="S10" i="3"/>
  <c r="T10" i="3"/>
  <c r="U10" i="3"/>
  <c r="V10" i="3"/>
  <c r="W10" i="3"/>
  <c r="J10" i="3"/>
  <c r="E10" i="3"/>
  <c r="I10" i="3" s="1"/>
  <c r="I11" i="3" s="1"/>
  <c r="J8" i="3"/>
  <c r="K8" i="3"/>
  <c r="L8" i="3"/>
  <c r="M8" i="3"/>
  <c r="M11" i="3" s="1"/>
  <c r="N8" i="3"/>
  <c r="P8" i="3"/>
  <c r="Q8" i="3"/>
  <c r="R8" i="3"/>
  <c r="R11" i="3" s="1"/>
  <c r="S8" i="3"/>
  <c r="T8" i="3"/>
  <c r="U8" i="3"/>
  <c r="V8" i="3"/>
  <c r="V11" i="3" s="1"/>
  <c r="W8" i="3"/>
  <c r="T11" i="3" l="1"/>
  <c r="P11" i="3"/>
  <c r="K11" i="3"/>
  <c r="W11" i="3"/>
  <c r="S11" i="3"/>
  <c r="N11" i="3"/>
  <c r="U11" i="3"/>
  <c r="Q11" i="3"/>
  <c r="L11" i="3"/>
  <c r="J11" i="3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F81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F78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F75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F72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F69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F66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F63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F60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F57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F54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F51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F48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F45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F42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F39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F36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F33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F30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F27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F24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F21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F18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F15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F12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F9" i="1"/>
</calcChain>
</file>

<file path=xl/comments1.xml><?xml version="1.0" encoding="utf-8"?>
<comments xmlns="http://schemas.openxmlformats.org/spreadsheetml/2006/main">
  <authors>
    <author>Kirstine Flintholm Jørgensen</author>
  </authors>
  <commentList>
    <comment ref="J20" authorId="0">
      <text>
        <r>
          <rPr>
            <b/>
            <sz val="9"/>
            <color indexed="81"/>
            <rFont val="Tahoma"/>
            <charset val="1"/>
          </rPr>
          <t>Indholdet er beregnet udfra fuldfoderets indhold af fedtsyrer, da græssets indhold ikke kendes!</t>
        </r>
      </text>
    </comment>
    <comment ref="J33" authorId="0">
      <text>
        <r>
          <rPr>
            <b/>
            <sz val="9"/>
            <color indexed="81"/>
            <rFont val="Tahoma"/>
            <charset val="1"/>
          </rPr>
          <t>beregnet udfra fuldfoderets indhold af fedtsyrer, da græssets indhold ikke kendes!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charset val="1"/>
          </rPr>
          <t>beregnet udfra fuldfoderets indhold af fedtsyrer, da græssets indhold ikke kendes!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beregnet udfra fuldfoderets indhold af fedtsyrer, da græssets indhold ikke kendes!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>beregnet udfra fuldfoderets indhold af fedtsyrer, da græssets indhold ikke kendes!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beregnet udfra fuldfoderets indhold af fedtsyrer, da græssets indhold ikke kendes!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>beregnet udfra fuldfoderets indhold af fedtsyrer, da græssets indhold ikke kendes!</t>
        </r>
      </text>
    </comment>
  </commentList>
</comments>
</file>

<file path=xl/sharedStrings.xml><?xml version="1.0" encoding="utf-8"?>
<sst xmlns="http://schemas.openxmlformats.org/spreadsheetml/2006/main" count="399" uniqueCount="115">
  <si>
    <t>Projekt:</t>
  </si>
  <si>
    <t>Kirstine Flintholm foderprøver 1-13</t>
  </si>
  <si>
    <t>Dato:</t>
  </si>
  <si>
    <t>09-12-2015</t>
  </si>
  <si>
    <t>Resultater i gram fedtsyre / 100 gram fedtsyre</t>
  </si>
  <si>
    <t>g fs/</t>
  </si>
  <si>
    <t>100g fs</t>
  </si>
  <si>
    <t>Prøvenummer</t>
  </si>
  <si>
    <t>prøvenavn</t>
  </si>
  <si>
    <t>dato</t>
  </si>
  <si>
    <t>lab nummer</t>
  </si>
  <si>
    <t>C14:0</t>
  </si>
  <si>
    <t>C16:0</t>
  </si>
  <si>
    <t>C18:0</t>
  </si>
  <si>
    <t>C18:1w9</t>
  </si>
  <si>
    <t>t-vac.</t>
  </si>
  <si>
    <t>C18:2w6</t>
  </si>
  <si>
    <t>C18:3w3</t>
  </si>
  <si>
    <t>C20:0</t>
  </si>
  <si>
    <t>C20:1w9</t>
  </si>
  <si>
    <t>C22:0</t>
  </si>
  <si>
    <t>C22:1w9</t>
  </si>
  <si>
    <t>C24:0</t>
  </si>
  <si>
    <t>Andre</t>
  </si>
  <si>
    <t>PMR</t>
  </si>
  <si>
    <t>1a</t>
  </si>
  <si>
    <t>1b</t>
  </si>
  <si>
    <t>Naturko plus 21 majs</t>
  </si>
  <si>
    <t>2a</t>
  </si>
  <si>
    <t>2b</t>
  </si>
  <si>
    <t>PMR fuldfoder</t>
  </si>
  <si>
    <t>3a</t>
  </si>
  <si>
    <t>3b</t>
  </si>
  <si>
    <t>4a</t>
  </si>
  <si>
    <t>4b</t>
  </si>
  <si>
    <t>Kraftfoder</t>
  </si>
  <si>
    <t>5a</t>
  </si>
  <si>
    <t>5b</t>
  </si>
  <si>
    <t>6a</t>
  </si>
  <si>
    <t>6b</t>
  </si>
  <si>
    <t>7a</t>
  </si>
  <si>
    <t>7b</t>
  </si>
  <si>
    <t>Korn toasted lupin</t>
  </si>
  <si>
    <t>8a</t>
  </si>
  <si>
    <t>8b</t>
  </si>
  <si>
    <t>Fuldfoder</t>
  </si>
  <si>
    <t>9a</t>
  </si>
  <si>
    <t>9b</t>
  </si>
  <si>
    <t>Hvede/lupin/ærter</t>
  </si>
  <si>
    <t>10a</t>
  </si>
  <si>
    <t>10b</t>
  </si>
  <si>
    <t xml:space="preserve">Korn </t>
  </si>
  <si>
    <t>11a</t>
  </si>
  <si>
    <t>11b</t>
  </si>
  <si>
    <t>TMR</t>
  </si>
  <si>
    <t>12a</t>
  </si>
  <si>
    <t>12b</t>
  </si>
  <si>
    <t>13a</t>
  </si>
  <si>
    <t>13b</t>
  </si>
  <si>
    <t>Iodtal</t>
  </si>
  <si>
    <t>Kraftfoder pellet</t>
  </si>
  <si>
    <t>14a</t>
  </si>
  <si>
    <t>14b</t>
  </si>
  <si>
    <t>PMR 1. kalvkøer</t>
  </si>
  <si>
    <t>15a</t>
  </si>
  <si>
    <t>15b</t>
  </si>
  <si>
    <t>PMR Øvr. Køer</t>
  </si>
  <si>
    <t>16a</t>
  </si>
  <si>
    <t>16b</t>
  </si>
  <si>
    <t>TMR Sommer alle køer</t>
  </si>
  <si>
    <t>17a</t>
  </si>
  <si>
    <t>17b</t>
  </si>
  <si>
    <t>LOGI kvæg kraftfoder pellet</t>
  </si>
  <si>
    <t>18a</t>
  </si>
  <si>
    <t>18b</t>
  </si>
  <si>
    <t>19a</t>
  </si>
  <si>
    <t>19b</t>
  </si>
  <si>
    <t>Topguf</t>
  </si>
  <si>
    <t>20a</t>
  </si>
  <si>
    <t>20b</t>
  </si>
  <si>
    <t>Pmr</t>
  </si>
  <si>
    <t>21a</t>
  </si>
  <si>
    <t>21b</t>
  </si>
  <si>
    <t>22a</t>
  </si>
  <si>
    <t>22b</t>
  </si>
  <si>
    <t>Naturko</t>
  </si>
  <si>
    <t>23a</t>
  </si>
  <si>
    <t>23b</t>
  </si>
  <si>
    <t>24a</t>
  </si>
  <si>
    <t>24b</t>
  </si>
  <si>
    <t>Naturko , kraftfoder</t>
  </si>
  <si>
    <t>25a</t>
  </si>
  <si>
    <t>25b</t>
  </si>
  <si>
    <t>g/100 g fs</t>
  </si>
  <si>
    <t>g/100g ts</t>
  </si>
  <si>
    <t>Sum Fedtsyrer</t>
  </si>
  <si>
    <t>GNS</t>
  </si>
  <si>
    <t>CHR</t>
  </si>
  <si>
    <t>Gennemsnit</t>
  </si>
  <si>
    <t>Foderoptagelse kg ts pr dag</t>
  </si>
  <si>
    <t>Total gram pr dag</t>
  </si>
  <si>
    <t>Kraftfoder (Naturko 395088 majs)</t>
  </si>
  <si>
    <t>Korn (obs! indgår i PMR)</t>
  </si>
  <si>
    <t>Kløvergræs</t>
  </si>
  <si>
    <t>Fedtsyrer</t>
  </si>
  <si>
    <t>g/kg Råfedt</t>
  </si>
  <si>
    <t>Råfedt</t>
  </si>
  <si>
    <t>g/kg TS</t>
  </si>
  <si>
    <t>g/dag</t>
  </si>
  <si>
    <t>Indhold</t>
  </si>
  <si>
    <t>indhold</t>
  </si>
  <si>
    <t>Afgræsning</t>
  </si>
  <si>
    <t>C18:1 sum</t>
  </si>
  <si>
    <t>sum af andre FA</t>
  </si>
  <si>
    <t>gram pr 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</si>
</sst>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1" fillId="0" borderId="0" xfId="0" applyNumberFormat="1" applyFont="1"/>
    <xf numFmtId="0" fontId="2" fillId="0" borderId="0" xfId="0" applyFont="1" applyBorder="1" applyAlignment="1">
      <alignment horizontal="center"/>
    </xf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/>
    <xf numFmtId="14" fontId="0" fillId="0" borderId="0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/>
    <xf numFmtId="164" fontId="5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2" fontId="0" fillId="2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0" fillId="2" borderId="0" xfId="0" applyFill="1"/>
    <xf numFmtId="164" fontId="5" fillId="3" borderId="0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left"/>
    </xf>
    <xf numFmtId="14" fontId="0" fillId="4" borderId="0" xfId="0" applyNumberFormat="1" applyFont="1" applyFill="1" applyBorder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2" fontId="0" fillId="4" borderId="0" xfId="0" applyNumberFormat="1" applyFont="1" applyFill="1" applyBorder="1" applyAlignment="1">
      <alignment horizontal="center"/>
    </xf>
    <xf numFmtId="0" fontId="0" fillId="4" borderId="0" xfId="0" applyFont="1" applyFill="1"/>
    <xf numFmtId="2" fontId="5" fillId="3" borderId="0" xfId="0" applyNumberFormat="1" applyFont="1" applyFill="1" applyBorder="1" applyAlignment="1">
      <alignment horizontal="center"/>
    </xf>
    <xf numFmtId="2" fontId="5" fillId="0" borderId="0" xfId="0" applyNumberFormat="1" applyFont="1"/>
    <xf numFmtId="2" fontId="5" fillId="2" borderId="0" xfId="0" applyNumberFormat="1" applyFont="1" applyFill="1"/>
    <xf numFmtId="2" fontId="5" fillId="3" borderId="0" xfId="0" applyNumberFormat="1" applyFont="1" applyFill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/>
    <xf numFmtId="0" fontId="0" fillId="0" borderId="0" xfId="0" applyFill="1"/>
    <xf numFmtId="49" fontId="4" fillId="0" borderId="7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workbookViewId="0">
      <selection activeCell="I13" sqref="I13"/>
    </sheetView>
  </sheetViews>
  <sheetFormatPr defaultRowHeight="14.4" x14ac:dyDescent="0.3"/>
  <cols>
    <col min="1" max="1" width="10.6640625" customWidth="1"/>
    <col min="2" max="3" width="14.109375" customWidth="1"/>
    <col min="4" max="4" width="25.6640625" customWidth="1"/>
    <col min="5" max="5" width="10.77734375" customWidth="1"/>
    <col min="6" max="6" width="13.5546875" customWidth="1"/>
  </cols>
  <sheetData>
    <row r="1" spans="1:20" ht="17.399999999999999" x14ac:dyDescent="0.3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17.399999999999999" x14ac:dyDescent="0.3">
      <c r="A2" s="1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15.6" x14ac:dyDescent="0.3">
      <c r="A3" s="2"/>
      <c r="B3" s="2"/>
      <c r="C3" s="2"/>
      <c r="D3" s="2"/>
      <c r="E3" s="2"/>
      <c r="F3" s="2"/>
      <c r="G3" s="2"/>
      <c r="H3" s="5" t="s">
        <v>4</v>
      </c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x14ac:dyDescent="0.3">
      <c r="H4" s="6" t="s">
        <v>5</v>
      </c>
      <c r="I4" s="6" t="s">
        <v>5</v>
      </c>
      <c r="J4" s="6" t="s">
        <v>5</v>
      </c>
      <c r="K4" s="6" t="s">
        <v>5</v>
      </c>
      <c r="L4" s="6" t="s">
        <v>5</v>
      </c>
      <c r="M4" s="6" t="s">
        <v>5</v>
      </c>
      <c r="N4" s="6" t="s">
        <v>5</v>
      </c>
      <c r="O4" s="6" t="s">
        <v>5</v>
      </c>
      <c r="P4" s="6" t="s">
        <v>5</v>
      </c>
      <c r="Q4" s="6" t="s">
        <v>5</v>
      </c>
      <c r="R4" s="6" t="s">
        <v>5</v>
      </c>
      <c r="S4" s="6" t="s">
        <v>5</v>
      </c>
      <c r="T4" s="6" t="s">
        <v>5</v>
      </c>
    </row>
    <row r="5" spans="1:20" x14ac:dyDescent="0.3">
      <c r="F5" s="9" t="s">
        <v>95</v>
      </c>
      <c r="G5" s="11" t="s">
        <v>59</v>
      </c>
      <c r="H5" s="17" t="s">
        <v>6</v>
      </c>
      <c r="I5" s="17" t="s">
        <v>6</v>
      </c>
      <c r="J5" s="17" t="s">
        <v>6</v>
      </c>
      <c r="K5" s="17" t="s">
        <v>6</v>
      </c>
      <c r="L5" s="17" t="s">
        <v>6</v>
      </c>
      <c r="M5" s="17" t="s">
        <v>6</v>
      </c>
      <c r="N5" s="17" t="s">
        <v>6</v>
      </c>
      <c r="O5" s="17" t="s">
        <v>6</v>
      </c>
      <c r="P5" s="17" t="s">
        <v>6</v>
      </c>
      <c r="Q5" s="17" t="s">
        <v>6</v>
      </c>
      <c r="R5" s="17" t="s">
        <v>6</v>
      </c>
      <c r="S5" s="17" t="s">
        <v>6</v>
      </c>
      <c r="T5" s="17" t="s">
        <v>6</v>
      </c>
    </row>
    <row r="6" spans="1:20" ht="15" thickBot="1" x14ac:dyDescent="0.35">
      <c r="A6" s="18" t="s">
        <v>10</v>
      </c>
      <c r="B6" s="14" t="s">
        <v>7</v>
      </c>
      <c r="C6" s="14" t="s">
        <v>97</v>
      </c>
      <c r="D6" s="14" t="s">
        <v>8</v>
      </c>
      <c r="E6" s="15" t="s">
        <v>9</v>
      </c>
      <c r="F6" s="19" t="s">
        <v>94</v>
      </c>
      <c r="G6" s="16" t="s">
        <v>93</v>
      </c>
      <c r="H6" s="16" t="s">
        <v>11</v>
      </c>
      <c r="I6" s="16" t="s">
        <v>12</v>
      </c>
      <c r="J6" s="16" t="s">
        <v>13</v>
      </c>
      <c r="K6" s="16" t="s">
        <v>14</v>
      </c>
      <c r="L6" s="16" t="s">
        <v>15</v>
      </c>
      <c r="M6" s="16" t="s">
        <v>16</v>
      </c>
      <c r="N6" s="16" t="s">
        <v>17</v>
      </c>
      <c r="O6" s="16" t="s">
        <v>18</v>
      </c>
      <c r="P6" s="16" t="s">
        <v>19</v>
      </c>
      <c r="Q6" s="16" t="s">
        <v>20</v>
      </c>
      <c r="R6" s="16" t="s">
        <v>21</v>
      </c>
      <c r="S6" s="16" t="s">
        <v>22</v>
      </c>
      <c r="T6" s="16" t="s">
        <v>23</v>
      </c>
    </row>
    <row r="7" spans="1:20" x14ac:dyDescent="0.3">
      <c r="A7" s="20" t="s">
        <v>25</v>
      </c>
      <c r="B7" s="7">
        <v>21510701</v>
      </c>
      <c r="C7" s="7">
        <v>55906</v>
      </c>
      <c r="D7" s="7" t="s">
        <v>24</v>
      </c>
      <c r="E7" s="10">
        <v>42122</v>
      </c>
      <c r="F7" s="8">
        <v>1.7988944801215856</v>
      </c>
      <c r="G7" s="13">
        <v>156.84380709851834</v>
      </c>
      <c r="H7" s="8">
        <v>1.3394732750094263</v>
      </c>
      <c r="I7" s="8">
        <v>18.081857690235037</v>
      </c>
      <c r="J7" s="8">
        <v>2.1214770439361579</v>
      </c>
      <c r="K7" s="8">
        <v>8.4647081123543266</v>
      </c>
      <c r="L7" s="8">
        <v>0.70789253137402952</v>
      </c>
      <c r="M7" s="8">
        <v>28.62696003540416</v>
      </c>
      <c r="N7" s="8">
        <v>34.207952171165168</v>
      </c>
      <c r="O7" s="8">
        <v>0.75430941585704159</v>
      </c>
      <c r="P7" s="8">
        <v>0.40946163679363107</v>
      </c>
      <c r="Q7" s="8">
        <v>0.94818043792795714</v>
      </c>
      <c r="R7" s="8">
        <v>0.19919697959942481</v>
      </c>
      <c r="S7" s="8">
        <v>0.76155928960184849</v>
      </c>
      <c r="T7" s="21">
        <v>3.3769713807418071</v>
      </c>
    </row>
    <row r="8" spans="1:20" x14ac:dyDescent="0.3">
      <c r="A8" s="27" t="s">
        <v>26</v>
      </c>
      <c r="B8" s="22">
        <v>21510701</v>
      </c>
      <c r="C8" s="7">
        <v>55906</v>
      </c>
      <c r="D8" s="22" t="s">
        <v>24</v>
      </c>
      <c r="E8" s="23">
        <v>42122</v>
      </c>
      <c r="F8" s="24">
        <v>1.7908092340127142</v>
      </c>
      <c r="G8" s="25">
        <v>156.51944089387419</v>
      </c>
      <c r="H8" s="24">
        <v>1.2241710658650393</v>
      </c>
      <c r="I8" s="24">
        <v>18.121236716476393</v>
      </c>
      <c r="J8" s="24">
        <v>2.1791795302597583</v>
      </c>
      <c r="K8" s="24">
        <v>8.5800349329698218</v>
      </c>
      <c r="L8" s="24">
        <v>0.71884150875499753</v>
      </c>
      <c r="M8" s="24">
        <v>28.678170583281208</v>
      </c>
      <c r="N8" s="24">
        <v>34.21287332598633</v>
      </c>
      <c r="O8" s="24">
        <v>0.76631994074712895</v>
      </c>
      <c r="P8" s="24">
        <v>0.41573591012934974</v>
      </c>
      <c r="Q8" s="24">
        <v>0.92828413628329387</v>
      </c>
      <c r="R8" s="24">
        <v>0.18642025160422365</v>
      </c>
      <c r="S8" s="24">
        <v>0.73671843969544903</v>
      </c>
      <c r="T8" s="26">
        <v>3.2520136579470034</v>
      </c>
    </row>
    <row r="9" spans="1:20" s="33" customFormat="1" x14ac:dyDescent="0.3">
      <c r="A9" s="34"/>
      <c r="B9" s="35" t="s">
        <v>96</v>
      </c>
      <c r="C9" s="35">
        <v>55906</v>
      </c>
      <c r="D9" s="36" t="s">
        <v>24</v>
      </c>
      <c r="E9" s="37">
        <v>42123</v>
      </c>
      <c r="F9" s="38">
        <f>AVERAGE(F7:F8)</f>
        <v>1.7948518570671499</v>
      </c>
      <c r="G9" s="38">
        <f t="shared" ref="G9:T9" si="0">AVERAGE(G7:G8)</f>
        <v>156.68162399619627</v>
      </c>
      <c r="H9" s="38">
        <f t="shared" si="0"/>
        <v>1.2818221704372328</v>
      </c>
      <c r="I9" s="38">
        <f t="shared" si="0"/>
        <v>18.101547203355715</v>
      </c>
      <c r="J9" s="38">
        <f t="shared" si="0"/>
        <v>2.1503282870979579</v>
      </c>
      <c r="K9" s="38">
        <f t="shared" si="0"/>
        <v>8.5223715226620733</v>
      </c>
      <c r="L9" s="38">
        <f t="shared" si="0"/>
        <v>0.71336702006451347</v>
      </c>
      <c r="M9" s="38">
        <f t="shared" si="0"/>
        <v>28.652565309342684</v>
      </c>
      <c r="N9" s="38">
        <f t="shared" si="0"/>
        <v>34.210412748575749</v>
      </c>
      <c r="O9" s="38">
        <f t="shared" si="0"/>
        <v>0.76031467830208532</v>
      </c>
      <c r="P9" s="38">
        <f t="shared" si="0"/>
        <v>0.41259877346149043</v>
      </c>
      <c r="Q9" s="38">
        <f t="shared" si="0"/>
        <v>0.93823228710562545</v>
      </c>
      <c r="R9" s="38">
        <f t="shared" si="0"/>
        <v>0.19280861560182422</v>
      </c>
      <c r="S9" s="38">
        <f t="shared" si="0"/>
        <v>0.74913886464864876</v>
      </c>
      <c r="T9" s="38">
        <f t="shared" si="0"/>
        <v>3.3144925193444053</v>
      </c>
    </row>
    <row r="10" spans="1:20" x14ac:dyDescent="0.3">
      <c r="A10" s="20" t="s">
        <v>28</v>
      </c>
      <c r="B10" s="7"/>
      <c r="C10" s="7">
        <v>55906</v>
      </c>
      <c r="D10" s="7" t="s">
        <v>27</v>
      </c>
      <c r="E10" s="10">
        <v>42122</v>
      </c>
      <c r="F10" s="8">
        <v>7.345634630337182</v>
      </c>
      <c r="G10" s="13">
        <v>132.05334938388873</v>
      </c>
      <c r="H10" s="8">
        <v>8.4529049254233851E-2</v>
      </c>
      <c r="I10" s="8">
        <v>9.844817234480896</v>
      </c>
      <c r="J10" s="8">
        <v>3.1952686522005647</v>
      </c>
      <c r="K10" s="8">
        <v>28.116932418819218</v>
      </c>
      <c r="L10" s="8">
        <v>2.2850010019821347</v>
      </c>
      <c r="M10" s="8">
        <v>48.347271576147719</v>
      </c>
      <c r="N10" s="8">
        <v>6.0891333573860242</v>
      </c>
      <c r="O10" s="8">
        <v>0.38392316653186231</v>
      </c>
      <c r="P10" s="8">
        <v>0.40663166175881527</v>
      </c>
      <c r="Q10" s="8">
        <v>0.40114981542381056</v>
      </c>
      <c r="R10" s="8">
        <v>6.734053657761617E-2</v>
      </c>
      <c r="S10" s="8">
        <v>0.16438479112802332</v>
      </c>
      <c r="T10" s="21">
        <v>0.61361673830909069</v>
      </c>
    </row>
    <row r="11" spans="1:20" x14ac:dyDescent="0.3">
      <c r="A11" s="27" t="s">
        <v>29</v>
      </c>
      <c r="B11" s="22"/>
      <c r="C11" s="7">
        <v>55906</v>
      </c>
      <c r="D11" s="22" t="s">
        <v>27</v>
      </c>
      <c r="E11" s="23">
        <v>42122</v>
      </c>
      <c r="F11" s="24">
        <v>7.3749650487701253</v>
      </c>
      <c r="G11" s="25">
        <v>131.73112116321886</v>
      </c>
      <c r="H11" s="24">
        <v>8.382011800518524E-2</v>
      </c>
      <c r="I11" s="24">
        <v>9.8359411052752819</v>
      </c>
      <c r="J11" s="24">
        <v>3.1566129126334115</v>
      </c>
      <c r="K11" s="24">
        <v>28.325471299108685</v>
      </c>
      <c r="L11" s="24">
        <v>2.2829434868524534</v>
      </c>
      <c r="M11" s="24">
        <v>48.247392368945604</v>
      </c>
      <c r="N11" s="24">
        <v>5.9572499933459193</v>
      </c>
      <c r="O11" s="24">
        <v>0.38573909598383066</v>
      </c>
      <c r="P11" s="24">
        <v>0.40806462455485065</v>
      </c>
      <c r="Q11" s="24">
        <v>0.40075895817115331</v>
      </c>
      <c r="R11" s="24">
        <v>8.43154068527628E-2</v>
      </c>
      <c r="S11" s="24">
        <v>0.19510651304988957</v>
      </c>
      <c r="T11" s="26">
        <v>0.63658411722094854</v>
      </c>
    </row>
    <row r="12" spans="1:20" s="33" customFormat="1" x14ac:dyDescent="0.3">
      <c r="A12" s="34"/>
      <c r="B12" s="35" t="s">
        <v>96</v>
      </c>
      <c r="C12" s="35">
        <v>55906</v>
      </c>
      <c r="D12" s="35" t="s">
        <v>27</v>
      </c>
      <c r="E12" s="39">
        <v>42122</v>
      </c>
      <c r="F12" s="38">
        <f>AVERAGE(F10:F11)</f>
        <v>7.3602998395536536</v>
      </c>
      <c r="G12" s="38">
        <f t="shared" ref="G12:T12" si="1">AVERAGE(G10:G11)</f>
        <v>131.89223527355381</v>
      </c>
      <c r="H12" s="38">
        <f t="shared" si="1"/>
        <v>8.4174583629709546E-2</v>
      </c>
      <c r="I12" s="38">
        <f t="shared" si="1"/>
        <v>9.8403791698780889</v>
      </c>
      <c r="J12" s="38">
        <f t="shared" si="1"/>
        <v>3.1759407824169879</v>
      </c>
      <c r="K12" s="38">
        <f t="shared" si="1"/>
        <v>28.221201858963951</v>
      </c>
      <c r="L12" s="38">
        <f t="shared" si="1"/>
        <v>2.2839722444172939</v>
      </c>
      <c r="M12" s="38">
        <f t="shared" si="1"/>
        <v>48.297331972546658</v>
      </c>
      <c r="N12" s="38">
        <f t="shared" si="1"/>
        <v>6.0231916753659718</v>
      </c>
      <c r="O12" s="38">
        <f t="shared" si="1"/>
        <v>0.38483113125784651</v>
      </c>
      <c r="P12" s="38">
        <f t="shared" si="1"/>
        <v>0.40734814315683299</v>
      </c>
      <c r="Q12" s="38">
        <f t="shared" si="1"/>
        <v>0.40095438679748197</v>
      </c>
      <c r="R12" s="38">
        <f t="shared" si="1"/>
        <v>7.5827971715189485E-2</v>
      </c>
      <c r="S12" s="38">
        <f t="shared" si="1"/>
        <v>0.17974565208895643</v>
      </c>
      <c r="T12" s="38">
        <f t="shared" si="1"/>
        <v>0.62510042776501962</v>
      </c>
    </row>
    <row r="13" spans="1:20" x14ac:dyDescent="0.3">
      <c r="A13" s="20" t="s">
        <v>31</v>
      </c>
      <c r="B13" s="7">
        <v>21511028</v>
      </c>
      <c r="C13" s="7">
        <v>55906</v>
      </c>
      <c r="D13" s="7" t="s">
        <v>30</v>
      </c>
      <c r="E13" s="10">
        <v>42156</v>
      </c>
      <c r="F13" s="8">
        <v>2.0329869159528893</v>
      </c>
      <c r="G13" s="13">
        <v>144.07559888274801</v>
      </c>
      <c r="H13" s="8">
        <v>1.3867803185421042</v>
      </c>
      <c r="I13" s="8">
        <v>19.675255557884096</v>
      </c>
      <c r="J13" s="8">
        <v>2.4869419798095667</v>
      </c>
      <c r="K13" s="8">
        <v>9.1188721465489522</v>
      </c>
      <c r="L13" s="8">
        <v>0.86337849420958057</v>
      </c>
      <c r="M13" s="8">
        <v>28.503669652166309</v>
      </c>
      <c r="N13" s="8">
        <v>28.63982215787771</v>
      </c>
      <c r="O13" s="8">
        <v>0.88439200404498253</v>
      </c>
      <c r="P13" s="8">
        <v>0.77600154432197144</v>
      </c>
      <c r="Q13" s="8">
        <v>1.0462254009142984</v>
      </c>
      <c r="R13" s="8">
        <v>1.4007571753595427</v>
      </c>
      <c r="S13" s="8">
        <v>1.0034952642029167</v>
      </c>
      <c r="T13" s="21">
        <v>4.2144083041179812</v>
      </c>
    </row>
    <row r="14" spans="1:20" x14ac:dyDescent="0.3">
      <c r="A14" s="27" t="s">
        <v>32</v>
      </c>
      <c r="B14" s="22">
        <v>21511028</v>
      </c>
      <c r="C14" s="22">
        <v>55906</v>
      </c>
      <c r="D14" s="22" t="s">
        <v>30</v>
      </c>
      <c r="E14" s="23">
        <v>42156</v>
      </c>
      <c r="F14" s="24">
        <v>2.0007358198251524</v>
      </c>
      <c r="G14" s="25">
        <v>144.13123243863885</v>
      </c>
      <c r="H14" s="24">
        <v>1.3908894355726227</v>
      </c>
      <c r="I14" s="24">
        <v>19.683046160627089</v>
      </c>
      <c r="J14" s="24">
        <v>2.5143212007414273</v>
      </c>
      <c r="K14" s="24">
        <v>9.0903642554296393</v>
      </c>
      <c r="L14" s="24">
        <v>0.8619415300220078</v>
      </c>
      <c r="M14" s="24">
        <v>28.501536300299833</v>
      </c>
      <c r="N14" s="24">
        <v>28.736339258855743</v>
      </c>
      <c r="O14" s="24">
        <v>0.89373663086078181</v>
      </c>
      <c r="P14" s="24">
        <v>0.76053126275945593</v>
      </c>
      <c r="Q14" s="24">
        <v>1.0611775545468878</v>
      </c>
      <c r="R14" s="24">
        <v>1.3374198113864126</v>
      </c>
      <c r="S14" s="24">
        <v>0.93691898297779042</v>
      </c>
      <c r="T14" s="26">
        <v>4.2317776159203078</v>
      </c>
    </row>
    <row r="15" spans="1:20" s="33" customFormat="1" x14ac:dyDescent="0.3">
      <c r="A15" s="34"/>
      <c r="B15" s="35" t="s">
        <v>96</v>
      </c>
      <c r="C15" s="35">
        <v>55906</v>
      </c>
      <c r="D15" s="35" t="s">
        <v>30</v>
      </c>
      <c r="E15" s="39">
        <v>42156</v>
      </c>
      <c r="F15" s="38">
        <f>AVERAGE(F13:F14)</f>
        <v>2.016861367889021</v>
      </c>
      <c r="G15" s="38">
        <f t="shared" ref="G15:T15" si="2">AVERAGE(G13:G14)</f>
        <v>144.10341566069343</v>
      </c>
      <c r="H15" s="38">
        <f t="shared" si="2"/>
        <v>1.3888348770573633</v>
      </c>
      <c r="I15" s="38">
        <f t="shared" si="2"/>
        <v>19.679150859255593</v>
      </c>
      <c r="J15" s="38">
        <f t="shared" si="2"/>
        <v>2.5006315902754972</v>
      </c>
      <c r="K15" s="38">
        <f t="shared" si="2"/>
        <v>9.1046182009892966</v>
      </c>
      <c r="L15" s="38">
        <f t="shared" si="2"/>
        <v>0.86266001211579413</v>
      </c>
      <c r="M15" s="38">
        <f t="shared" si="2"/>
        <v>28.502602976233071</v>
      </c>
      <c r="N15" s="38">
        <f t="shared" si="2"/>
        <v>28.688080708366726</v>
      </c>
      <c r="O15" s="38">
        <f t="shared" si="2"/>
        <v>0.88906431745288217</v>
      </c>
      <c r="P15" s="38">
        <f t="shared" si="2"/>
        <v>0.76826640354071363</v>
      </c>
      <c r="Q15" s="38">
        <f t="shared" si="2"/>
        <v>1.0537014777305931</v>
      </c>
      <c r="R15" s="38">
        <f t="shared" si="2"/>
        <v>1.3690884933729777</v>
      </c>
      <c r="S15" s="38">
        <f t="shared" si="2"/>
        <v>0.97020712359035355</v>
      </c>
      <c r="T15" s="38">
        <f t="shared" si="2"/>
        <v>4.2230929600191445</v>
      </c>
    </row>
    <row r="16" spans="1:20" x14ac:dyDescent="0.3">
      <c r="A16" s="20" t="s">
        <v>33</v>
      </c>
      <c r="B16" s="7">
        <v>21510702</v>
      </c>
      <c r="C16" s="7">
        <v>55949</v>
      </c>
      <c r="D16" s="7" t="s">
        <v>24</v>
      </c>
      <c r="E16" s="10">
        <v>42111</v>
      </c>
      <c r="F16" s="8">
        <v>2.4742333736360189</v>
      </c>
      <c r="G16" s="13">
        <v>151.5440095917686</v>
      </c>
      <c r="H16" s="8">
        <v>1.0140986163403791</v>
      </c>
      <c r="I16" s="8">
        <v>16.209656988125136</v>
      </c>
      <c r="J16" s="8">
        <v>1.9959159108694509</v>
      </c>
      <c r="K16" s="8">
        <v>10.288500507681881</v>
      </c>
      <c r="L16" s="8">
        <v>0.82519069993977123</v>
      </c>
      <c r="M16" s="8">
        <v>27.286855903007982</v>
      </c>
      <c r="N16" s="8">
        <v>31.396318836067639</v>
      </c>
      <c r="O16" s="8">
        <v>0.70658516450449793</v>
      </c>
      <c r="P16" s="8">
        <v>1.4514978399579781</v>
      </c>
      <c r="Q16" s="8">
        <v>0.88993576888215065</v>
      </c>
      <c r="R16" s="8">
        <v>3.9728238506648141</v>
      </c>
      <c r="S16" s="8">
        <v>0.72000057307086684</v>
      </c>
      <c r="T16" s="21">
        <v>3.2426193408874582</v>
      </c>
    </row>
    <row r="17" spans="1:20" x14ac:dyDescent="0.3">
      <c r="A17" s="27" t="s">
        <v>34</v>
      </c>
      <c r="B17" s="22">
        <v>21510702</v>
      </c>
      <c r="C17" s="22">
        <v>55949</v>
      </c>
      <c r="D17" s="22" t="s">
        <v>24</v>
      </c>
      <c r="E17" s="23">
        <v>42111</v>
      </c>
      <c r="F17" s="24">
        <v>2.4238061003472513</v>
      </c>
      <c r="G17" s="25">
        <v>151.37152656764482</v>
      </c>
      <c r="H17" s="24">
        <v>1.0156097147326311</v>
      </c>
      <c r="I17" s="24">
        <v>16.24614644787361</v>
      </c>
      <c r="J17" s="24">
        <v>2.0232608467896855</v>
      </c>
      <c r="K17" s="24">
        <v>10.408485402396307</v>
      </c>
      <c r="L17" s="24">
        <v>0.83909097048466463</v>
      </c>
      <c r="M17" s="24">
        <v>27.310670236371148</v>
      </c>
      <c r="N17" s="24">
        <v>31.273480882372844</v>
      </c>
      <c r="O17" s="24">
        <v>0.70863854178060426</v>
      </c>
      <c r="P17" s="24">
        <v>1.4934684706630477</v>
      </c>
      <c r="Q17" s="24">
        <v>0.89021261160535203</v>
      </c>
      <c r="R17" s="24">
        <v>4.1378632929241839</v>
      </c>
      <c r="S17" s="24">
        <v>0.5519420207622141</v>
      </c>
      <c r="T17" s="26">
        <v>3.1011305612437212</v>
      </c>
    </row>
    <row r="18" spans="1:20" s="33" customFormat="1" x14ac:dyDescent="0.3">
      <c r="A18" s="34"/>
      <c r="B18" s="35" t="s">
        <v>96</v>
      </c>
      <c r="C18" s="35">
        <v>55949</v>
      </c>
      <c r="D18" s="35" t="s">
        <v>24</v>
      </c>
      <c r="E18" s="39">
        <v>42111</v>
      </c>
      <c r="F18" s="38">
        <f>AVERAGE(F16:F17)</f>
        <v>2.4490197369916351</v>
      </c>
      <c r="G18" s="38">
        <f t="shared" ref="G18:T18" si="3">AVERAGE(G16:G17)</f>
        <v>151.45776807970671</v>
      </c>
      <c r="H18" s="38">
        <f t="shared" si="3"/>
        <v>1.0148541655365051</v>
      </c>
      <c r="I18" s="38">
        <f t="shared" si="3"/>
        <v>16.227901717999373</v>
      </c>
      <c r="J18" s="38">
        <f t="shared" si="3"/>
        <v>2.0095883788295681</v>
      </c>
      <c r="K18" s="38">
        <f t="shared" si="3"/>
        <v>10.348492955039095</v>
      </c>
      <c r="L18" s="38">
        <f t="shared" si="3"/>
        <v>0.83214083521221793</v>
      </c>
      <c r="M18" s="38">
        <f t="shared" si="3"/>
        <v>27.298763069689564</v>
      </c>
      <c r="N18" s="38">
        <f t="shared" si="3"/>
        <v>31.334899859220243</v>
      </c>
      <c r="O18" s="38">
        <f t="shared" si="3"/>
        <v>0.70761185314255104</v>
      </c>
      <c r="P18" s="38">
        <f t="shared" si="3"/>
        <v>1.4724831553105129</v>
      </c>
      <c r="Q18" s="38">
        <f t="shared" si="3"/>
        <v>0.89007419024375134</v>
      </c>
      <c r="R18" s="38">
        <f t="shared" si="3"/>
        <v>4.0553435717944986</v>
      </c>
      <c r="S18" s="38">
        <f t="shared" si="3"/>
        <v>0.63597129691654053</v>
      </c>
      <c r="T18" s="38">
        <f t="shared" si="3"/>
        <v>3.1718749510655897</v>
      </c>
    </row>
    <row r="19" spans="1:20" x14ac:dyDescent="0.3">
      <c r="A19" s="20" t="s">
        <v>36</v>
      </c>
      <c r="B19" s="7"/>
      <c r="C19" s="7">
        <v>55949</v>
      </c>
      <c r="D19" s="7" t="s">
        <v>35</v>
      </c>
      <c r="E19" s="10">
        <v>42111</v>
      </c>
      <c r="F19" s="8">
        <v>6.4844625118529775</v>
      </c>
      <c r="G19" s="13">
        <v>124.99232428144506</v>
      </c>
      <c r="H19" s="8">
        <v>0.11709517149421562</v>
      </c>
      <c r="I19" s="8">
        <v>12.220343397395672</v>
      </c>
      <c r="J19" s="8">
        <v>2.6849552659736897</v>
      </c>
      <c r="K19" s="8">
        <v>29.234712953567133</v>
      </c>
      <c r="L19" s="8">
        <v>0.97821686246329487</v>
      </c>
      <c r="M19" s="8">
        <v>50.677541476039302</v>
      </c>
      <c r="N19" s="8">
        <v>1.9373697300537931</v>
      </c>
      <c r="O19" s="8">
        <v>0.29603721677336958</v>
      </c>
      <c r="P19" s="8">
        <v>0.47088081940703391</v>
      </c>
      <c r="Q19" s="8">
        <v>0.39654909107932235</v>
      </c>
      <c r="R19" s="8">
        <v>0.132271174649359</v>
      </c>
      <c r="S19" s="8">
        <v>0.19910910297589859</v>
      </c>
      <c r="T19" s="21">
        <v>0.65491773812793497</v>
      </c>
    </row>
    <row r="20" spans="1:20" x14ac:dyDescent="0.3">
      <c r="A20" s="27" t="s">
        <v>37</v>
      </c>
      <c r="B20" s="22"/>
      <c r="C20" s="7">
        <v>55949</v>
      </c>
      <c r="D20" s="22" t="s">
        <v>35</v>
      </c>
      <c r="E20" s="23">
        <v>42111</v>
      </c>
      <c r="F20" s="24">
        <v>6.3109301498021031</v>
      </c>
      <c r="G20" s="25">
        <v>125.06734056342559</v>
      </c>
      <c r="H20" s="24">
        <v>0.11676593856069992</v>
      </c>
      <c r="I20" s="24">
        <v>12.231860846707605</v>
      </c>
      <c r="J20" s="24">
        <v>2.6856346308992878</v>
      </c>
      <c r="K20" s="24">
        <v>29.168811790407922</v>
      </c>
      <c r="L20" s="24">
        <v>0.98368045712110397</v>
      </c>
      <c r="M20" s="24">
        <v>50.674745532106634</v>
      </c>
      <c r="N20" s="24">
        <v>1.9833793792928083</v>
      </c>
      <c r="O20" s="24">
        <v>0.29470588820534782</v>
      </c>
      <c r="P20" s="24">
        <v>0.44820200868228682</v>
      </c>
      <c r="Q20" s="24">
        <v>0.39998783947322236</v>
      </c>
      <c r="R20" s="24">
        <v>0.15227202583719518</v>
      </c>
      <c r="S20" s="24">
        <v>0.21866240019361707</v>
      </c>
      <c r="T20" s="26">
        <v>0.64129126251226864</v>
      </c>
    </row>
    <row r="21" spans="1:20" s="33" customFormat="1" x14ac:dyDescent="0.3">
      <c r="A21" s="34"/>
      <c r="B21" s="35" t="s">
        <v>96</v>
      </c>
      <c r="C21" s="35">
        <v>55949</v>
      </c>
      <c r="D21" s="35" t="s">
        <v>35</v>
      </c>
      <c r="E21" s="39">
        <v>42111</v>
      </c>
      <c r="F21" s="38">
        <f>AVERAGE(F19:F20)</f>
        <v>6.3976963308275403</v>
      </c>
      <c r="G21" s="38">
        <f t="shared" ref="G21:T21" si="4">AVERAGE(G19:G20)</f>
        <v>125.02983242243533</v>
      </c>
      <c r="H21" s="38">
        <f t="shared" si="4"/>
        <v>0.11693055502745778</v>
      </c>
      <c r="I21" s="38">
        <f t="shared" si="4"/>
        <v>12.226102122051639</v>
      </c>
      <c r="J21" s="38">
        <f t="shared" si="4"/>
        <v>2.6852949484364887</v>
      </c>
      <c r="K21" s="38">
        <f t="shared" si="4"/>
        <v>29.201762371987527</v>
      </c>
      <c r="L21" s="38">
        <f t="shared" si="4"/>
        <v>0.98094865979219947</v>
      </c>
      <c r="M21" s="38">
        <f t="shared" si="4"/>
        <v>50.676143504072968</v>
      </c>
      <c r="N21" s="38">
        <f t="shared" si="4"/>
        <v>1.9603745546733007</v>
      </c>
      <c r="O21" s="38">
        <f t="shared" si="4"/>
        <v>0.2953715524893587</v>
      </c>
      <c r="P21" s="38">
        <f t="shared" si="4"/>
        <v>0.45954141404466037</v>
      </c>
      <c r="Q21" s="38">
        <f t="shared" si="4"/>
        <v>0.39826846527627235</v>
      </c>
      <c r="R21" s="38">
        <f t="shared" si="4"/>
        <v>0.14227160024327709</v>
      </c>
      <c r="S21" s="38">
        <f t="shared" si="4"/>
        <v>0.20888575158475783</v>
      </c>
      <c r="T21" s="38">
        <f t="shared" si="4"/>
        <v>0.64810450032010181</v>
      </c>
    </row>
    <row r="22" spans="1:20" x14ac:dyDescent="0.3">
      <c r="A22" s="20" t="s">
        <v>38</v>
      </c>
      <c r="B22" s="7">
        <v>21511029</v>
      </c>
      <c r="C22" s="7">
        <v>55949</v>
      </c>
      <c r="D22" s="7" t="s">
        <v>24</v>
      </c>
      <c r="E22" s="10">
        <v>42170</v>
      </c>
      <c r="F22" s="8">
        <v>2.17230572725013</v>
      </c>
      <c r="G22" s="13">
        <v>159.94947612894987</v>
      </c>
      <c r="H22" s="8">
        <v>1.31527191782541</v>
      </c>
      <c r="I22" s="8">
        <v>17.759225280747902</v>
      </c>
      <c r="J22" s="8">
        <v>2.4244065002531805</v>
      </c>
      <c r="K22" s="8">
        <v>7.8309935533492983</v>
      </c>
      <c r="L22" s="8">
        <v>0.74717018959078041</v>
      </c>
      <c r="M22" s="8">
        <v>22.572191599425381</v>
      </c>
      <c r="N22" s="8">
        <v>39.366973375250687</v>
      </c>
      <c r="O22" s="8">
        <v>0.85401627187343676</v>
      </c>
      <c r="P22" s="8">
        <v>0.63448329209585352</v>
      </c>
      <c r="Q22" s="8">
        <v>1.0830770407551986</v>
      </c>
      <c r="R22" s="8">
        <v>0.98682940503108996</v>
      </c>
      <c r="S22" s="8">
        <v>0.78082174304658802</v>
      </c>
      <c r="T22" s="21">
        <v>3.6445398307551926</v>
      </c>
    </row>
    <row r="23" spans="1:20" x14ac:dyDescent="0.3">
      <c r="A23" s="27" t="s">
        <v>39</v>
      </c>
      <c r="B23" s="22">
        <v>21511029</v>
      </c>
      <c r="C23" s="7">
        <v>55949</v>
      </c>
      <c r="D23" s="22" t="s">
        <v>24</v>
      </c>
      <c r="E23" s="23">
        <v>42170</v>
      </c>
      <c r="F23" s="24">
        <v>2.1841006285782676</v>
      </c>
      <c r="G23" s="25">
        <v>159.35231465943238</v>
      </c>
      <c r="H23" s="24">
        <v>1.4942359910016214</v>
      </c>
      <c r="I23" s="24">
        <v>17.698829649741079</v>
      </c>
      <c r="J23" s="24">
        <v>2.456754450052546</v>
      </c>
      <c r="K23" s="24">
        <v>7.9190475568616376</v>
      </c>
      <c r="L23" s="24">
        <v>0.75316991174360781</v>
      </c>
      <c r="M23" s="24">
        <v>22.737619212802453</v>
      </c>
      <c r="N23" s="24">
        <v>39.093061022832956</v>
      </c>
      <c r="O23" s="24">
        <v>0.85932747964642464</v>
      </c>
      <c r="P23" s="24">
        <v>0.66094756981691827</v>
      </c>
      <c r="Q23" s="24">
        <v>1.086977510176375</v>
      </c>
      <c r="R23" s="24">
        <v>1.0208976254844921</v>
      </c>
      <c r="S23" s="24">
        <v>0.78359554859799163</v>
      </c>
      <c r="T23" s="26">
        <v>3.4355364712419174</v>
      </c>
    </row>
    <row r="24" spans="1:20" s="33" customFormat="1" x14ac:dyDescent="0.3">
      <c r="A24" s="34"/>
      <c r="B24" s="35" t="s">
        <v>96</v>
      </c>
      <c r="C24" s="35">
        <v>55949</v>
      </c>
      <c r="D24" s="35" t="s">
        <v>24</v>
      </c>
      <c r="E24" s="39">
        <v>42170</v>
      </c>
      <c r="F24" s="38">
        <f>AVERAGE(F22:F23)</f>
        <v>2.1782031779141988</v>
      </c>
      <c r="G24" s="38">
        <f t="shared" ref="G24:T24" si="5">AVERAGE(G22:G23)</f>
        <v>159.65089539419114</v>
      </c>
      <c r="H24" s="38">
        <f t="shared" si="5"/>
        <v>1.4047539544135157</v>
      </c>
      <c r="I24" s="38">
        <f t="shared" si="5"/>
        <v>17.729027465244492</v>
      </c>
      <c r="J24" s="38">
        <f t="shared" si="5"/>
        <v>2.4405804751528635</v>
      </c>
      <c r="K24" s="38">
        <f t="shared" si="5"/>
        <v>7.8750205551054684</v>
      </c>
      <c r="L24" s="38">
        <f t="shared" si="5"/>
        <v>0.75017005066719411</v>
      </c>
      <c r="M24" s="38">
        <f t="shared" si="5"/>
        <v>22.654905406113919</v>
      </c>
      <c r="N24" s="38">
        <f t="shared" si="5"/>
        <v>39.230017199041825</v>
      </c>
      <c r="O24" s="38">
        <f t="shared" si="5"/>
        <v>0.85667187575993076</v>
      </c>
      <c r="P24" s="38">
        <f t="shared" si="5"/>
        <v>0.64771543095638595</v>
      </c>
      <c r="Q24" s="38">
        <f t="shared" si="5"/>
        <v>1.0850272754657868</v>
      </c>
      <c r="R24" s="38">
        <f t="shared" si="5"/>
        <v>1.0038635152577911</v>
      </c>
      <c r="S24" s="38">
        <f t="shared" si="5"/>
        <v>0.78220864582228988</v>
      </c>
      <c r="T24" s="38">
        <f t="shared" si="5"/>
        <v>3.540038150998555</v>
      </c>
    </row>
    <row r="25" spans="1:20" x14ac:dyDescent="0.3">
      <c r="A25" s="12" t="s">
        <v>40</v>
      </c>
      <c r="B25" s="28">
        <v>21510692</v>
      </c>
      <c r="C25" s="28">
        <v>50425</v>
      </c>
      <c r="D25" s="28" t="s">
        <v>24</v>
      </c>
      <c r="E25" s="29">
        <v>42117</v>
      </c>
      <c r="F25" s="30">
        <v>2.3291593872849052</v>
      </c>
      <c r="G25" s="31">
        <v>154.11923398721149</v>
      </c>
      <c r="H25" s="30">
        <v>0.92669493251168922</v>
      </c>
      <c r="I25" s="30">
        <v>16.169798568918832</v>
      </c>
      <c r="J25" s="30">
        <v>2.3948191313119742</v>
      </c>
      <c r="K25" s="30">
        <v>10.27636873967012</v>
      </c>
      <c r="L25" s="30">
        <v>0.78922657142612185</v>
      </c>
      <c r="M25" s="30">
        <v>37.151174954678439</v>
      </c>
      <c r="N25" s="30">
        <v>27.748170773873671</v>
      </c>
      <c r="O25" s="30">
        <v>0.56723569046621947</v>
      </c>
      <c r="P25" s="30">
        <v>0.32156380303177556</v>
      </c>
      <c r="Q25" s="30">
        <v>0.7614978252668172</v>
      </c>
      <c r="R25" s="30">
        <v>0.1522153103794377</v>
      </c>
      <c r="S25" s="30">
        <v>0.72809203773369846</v>
      </c>
      <c r="T25" s="32">
        <v>2.0131416607312076</v>
      </c>
    </row>
    <row r="26" spans="1:20" x14ac:dyDescent="0.3">
      <c r="A26" s="27" t="s">
        <v>41</v>
      </c>
      <c r="B26" s="22">
        <v>21510692</v>
      </c>
      <c r="C26" s="22">
        <v>50425</v>
      </c>
      <c r="D26" s="22" t="s">
        <v>24</v>
      </c>
      <c r="E26" s="23">
        <v>42117</v>
      </c>
      <c r="F26" s="24">
        <v>2.4209374442130094</v>
      </c>
      <c r="G26" s="25">
        <v>154.36470214069999</v>
      </c>
      <c r="H26" s="24">
        <v>0.84871028209202781</v>
      </c>
      <c r="I26" s="24">
        <v>16.103774382365565</v>
      </c>
      <c r="J26" s="24">
        <v>2.3497019431422181</v>
      </c>
      <c r="K26" s="24">
        <v>10.408436398984195</v>
      </c>
      <c r="L26" s="24">
        <v>0.79525752183703891</v>
      </c>
      <c r="M26" s="24">
        <v>37.194366672905105</v>
      </c>
      <c r="N26" s="24">
        <v>27.567664360236162</v>
      </c>
      <c r="O26" s="24">
        <v>0.55309408971686336</v>
      </c>
      <c r="P26" s="24">
        <v>0.30407351578353603</v>
      </c>
      <c r="Q26" s="24">
        <v>0.73583995243945555</v>
      </c>
      <c r="R26" s="24">
        <v>0.11707568292649718</v>
      </c>
      <c r="S26" s="24">
        <v>0.75963653727175595</v>
      </c>
      <c r="T26" s="26">
        <v>2.2623686602995718</v>
      </c>
    </row>
    <row r="27" spans="1:20" s="33" customFormat="1" x14ac:dyDescent="0.3">
      <c r="A27" s="34"/>
      <c r="B27" s="35" t="s">
        <v>96</v>
      </c>
      <c r="C27" s="40">
        <v>50425</v>
      </c>
      <c r="D27" s="40" t="s">
        <v>24</v>
      </c>
      <c r="E27" s="41">
        <v>42117</v>
      </c>
      <c r="F27" s="38">
        <f>AVERAGE(F25:F26)</f>
        <v>2.3750484157489575</v>
      </c>
      <c r="G27" s="38">
        <f t="shared" ref="G27:T27" si="6">AVERAGE(G25:G26)</f>
        <v>154.24196806395574</v>
      </c>
      <c r="H27" s="38">
        <f t="shared" si="6"/>
        <v>0.88770260730185857</v>
      </c>
      <c r="I27" s="38">
        <f t="shared" si="6"/>
        <v>16.136786475642197</v>
      </c>
      <c r="J27" s="38">
        <f t="shared" si="6"/>
        <v>2.3722605372270964</v>
      </c>
      <c r="K27" s="38">
        <f t="shared" si="6"/>
        <v>10.342402569327158</v>
      </c>
      <c r="L27" s="38">
        <f t="shared" si="6"/>
        <v>0.79224204663158038</v>
      </c>
      <c r="M27" s="38">
        <f t="shared" si="6"/>
        <v>37.172770813791772</v>
      </c>
      <c r="N27" s="38">
        <f t="shared" si="6"/>
        <v>27.657917567054916</v>
      </c>
      <c r="O27" s="38">
        <f t="shared" si="6"/>
        <v>0.56016489009154147</v>
      </c>
      <c r="P27" s="38">
        <f t="shared" si="6"/>
        <v>0.3128186594076558</v>
      </c>
      <c r="Q27" s="38">
        <f t="shared" si="6"/>
        <v>0.74866888885313632</v>
      </c>
      <c r="R27" s="38">
        <f t="shared" si="6"/>
        <v>0.13464549665296743</v>
      </c>
      <c r="S27" s="38">
        <f t="shared" si="6"/>
        <v>0.74386428750272726</v>
      </c>
      <c r="T27" s="38">
        <f t="shared" si="6"/>
        <v>2.1377551605153897</v>
      </c>
    </row>
    <row r="28" spans="1:20" x14ac:dyDescent="0.3">
      <c r="A28" s="20" t="s">
        <v>43</v>
      </c>
      <c r="B28" s="7"/>
      <c r="C28" s="22">
        <v>50425</v>
      </c>
      <c r="D28" s="7" t="s">
        <v>42</v>
      </c>
      <c r="E28" s="10">
        <v>42122</v>
      </c>
      <c r="F28" s="8">
        <v>3.0241652709787692</v>
      </c>
      <c r="G28" s="13">
        <v>121.29152175349004</v>
      </c>
      <c r="H28" s="8">
        <v>0.25044281054505968</v>
      </c>
      <c r="I28" s="8">
        <v>18.037489388886613</v>
      </c>
      <c r="J28" s="8">
        <v>3.5195655480078587</v>
      </c>
      <c r="K28" s="8">
        <v>21.926848371157906</v>
      </c>
      <c r="L28" s="8">
        <v>0.86635800882071057</v>
      </c>
      <c r="M28" s="8">
        <v>46.854387162561082</v>
      </c>
      <c r="N28" s="8">
        <v>5.3193669700982804</v>
      </c>
      <c r="O28" s="8">
        <v>0.43165918013824983</v>
      </c>
      <c r="P28" s="8">
        <v>0.56701201885926644</v>
      </c>
      <c r="Q28" s="8">
        <v>0.8069340547186018</v>
      </c>
      <c r="R28" s="8">
        <v>0.29438016081103785</v>
      </c>
      <c r="S28" s="8">
        <v>0.25868327568252136</v>
      </c>
      <c r="T28" s="21">
        <v>0.86687304971279389</v>
      </c>
    </row>
    <row r="29" spans="1:20" x14ac:dyDescent="0.3">
      <c r="A29" s="27" t="s">
        <v>44</v>
      </c>
      <c r="B29" s="22"/>
      <c r="C29" s="28">
        <v>50425</v>
      </c>
      <c r="D29" s="22" t="s">
        <v>42</v>
      </c>
      <c r="E29" s="23">
        <v>42122</v>
      </c>
      <c r="F29" s="24">
        <v>2.7918413632828911</v>
      </c>
      <c r="G29" s="25">
        <v>121.81552454596579</v>
      </c>
      <c r="H29" s="24">
        <v>0.25110306855736536</v>
      </c>
      <c r="I29" s="24">
        <v>18.349931100629966</v>
      </c>
      <c r="J29" s="24">
        <v>3.3441674422327985</v>
      </c>
      <c r="K29" s="24">
        <v>21.405323077493684</v>
      </c>
      <c r="L29" s="24">
        <v>0.8721328916323523</v>
      </c>
      <c r="M29" s="24">
        <v>47.176938669303958</v>
      </c>
      <c r="N29" s="24">
        <v>5.4297997535701406</v>
      </c>
      <c r="O29" s="24">
        <v>0.40928827726164618</v>
      </c>
      <c r="P29" s="24">
        <v>0.58041471995834515</v>
      </c>
      <c r="Q29" s="24">
        <v>0.78083408334456683</v>
      </c>
      <c r="R29" s="24">
        <v>0.23296340101735799</v>
      </c>
      <c r="S29" s="24">
        <v>0.20477990771689711</v>
      </c>
      <c r="T29" s="26">
        <v>0.96232360728090782</v>
      </c>
    </row>
    <row r="30" spans="1:20" s="33" customFormat="1" x14ac:dyDescent="0.3">
      <c r="A30" s="34"/>
      <c r="B30" s="35" t="s">
        <v>96</v>
      </c>
      <c r="C30" s="36">
        <v>50425</v>
      </c>
      <c r="D30" s="35" t="s">
        <v>42</v>
      </c>
      <c r="E30" s="39">
        <v>42122</v>
      </c>
      <c r="F30" s="38">
        <f>AVERAGE(F28:F29)</f>
        <v>2.9080033171308299</v>
      </c>
      <c r="G30" s="38">
        <f t="shared" ref="G30:T30" si="7">AVERAGE(G28:G29)</f>
        <v>121.55352314972791</v>
      </c>
      <c r="H30" s="38">
        <f t="shared" si="7"/>
        <v>0.25077293955121249</v>
      </c>
      <c r="I30" s="38">
        <f t="shared" si="7"/>
        <v>18.193710244758289</v>
      </c>
      <c r="J30" s="38">
        <f t="shared" si="7"/>
        <v>3.4318664951203286</v>
      </c>
      <c r="K30" s="38">
        <f t="shared" si="7"/>
        <v>21.666085724325796</v>
      </c>
      <c r="L30" s="38">
        <f t="shared" si="7"/>
        <v>0.86924545022653144</v>
      </c>
      <c r="M30" s="38">
        <f t="shared" si="7"/>
        <v>47.015662915932523</v>
      </c>
      <c r="N30" s="38">
        <f t="shared" si="7"/>
        <v>5.37458336183421</v>
      </c>
      <c r="O30" s="38">
        <f t="shared" si="7"/>
        <v>0.42047372869994804</v>
      </c>
      <c r="P30" s="38">
        <f t="shared" si="7"/>
        <v>0.5737133694088058</v>
      </c>
      <c r="Q30" s="38">
        <f t="shared" si="7"/>
        <v>0.79388406903158426</v>
      </c>
      <c r="R30" s="38">
        <f t="shared" si="7"/>
        <v>0.26367178091419791</v>
      </c>
      <c r="S30" s="38">
        <f t="shared" si="7"/>
        <v>0.23173159169970925</v>
      </c>
      <c r="T30" s="38">
        <f t="shared" si="7"/>
        <v>0.91459832849685085</v>
      </c>
    </row>
    <row r="31" spans="1:20" x14ac:dyDescent="0.3">
      <c r="A31" s="20" t="s">
        <v>46</v>
      </c>
      <c r="B31" s="7">
        <v>21510697</v>
      </c>
      <c r="C31" s="28">
        <v>50425</v>
      </c>
      <c r="D31" s="7" t="s">
        <v>45</v>
      </c>
      <c r="E31" s="10">
        <v>42177</v>
      </c>
      <c r="F31" s="8">
        <v>2.4798032984884197</v>
      </c>
      <c r="G31" s="13">
        <v>150.56425210271203</v>
      </c>
      <c r="H31" s="8">
        <v>0.70477604810072436</v>
      </c>
      <c r="I31" s="8">
        <v>17.199584921132452</v>
      </c>
      <c r="J31" s="8">
        <v>2.0287187544127181</v>
      </c>
      <c r="K31" s="8">
        <v>10.745395886866332</v>
      </c>
      <c r="L31" s="8">
        <v>0.78258868342437526</v>
      </c>
      <c r="M31" s="8">
        <v>39.201560527633298</v>
      </c>
      <c r="N31" s="8">
        <v>24.451393204846557</v>
      </c>
      <c r="O31" s="8">
        <v>0.49053139044188043</v>
      </c>
      <c r="P31" s="8">
        <v>0.43184012084639106</v>
      </c>
      <c r="Q31" s="8">
        <v>0.58262240524993991</v>
      </c>
      <c r="R31" s="8">
        <v>0.2975028662150917</v>
      </c>
      <c r="S31" s="8">
        <v>0.70999288362082302</v>
      </c>
      <c r="T31" s="21">
        <v>2.3734923072094176</v>
      </c>
    </row>
    <row r="32" spans="1:20" x14ac:dyDescent="0.3">
      <c r="A32" s="27" t="s">
        <v>47</v>
      </c>
      <c r="B32" s="22">
        <v>21510697</v>
      </c>
      <c r="C32" s="22">
        <v>50425</v>
      </c>
      <c r="D32" s="22" t="s">
        <v>45</v>
      </c>
      <c r="E32" s="23">
        <v>42177</v>
      </c>
      <c r="F32" s="24">
        <v>2.5363895586638092</v>
      </c>
      <c r="G32" s="25">
        <v>150.5156157975384</v>
      </c>
      <c r="H32" s="24">
        <v>0.67641583496544855</v>
      </c>
      <c r="I32" s="24">
        <v>17.122700218050323</v>
      </c>
      <c r="J32" s="24">
        <v>2.022874368688909</v>
      </c>
      <c r="K32" s="24">
        <v>10.834178258370571</v>
      </c>
      <c r="L32" s="24">
        <v>0.77595346583732572</v>
      </c>
      <c r="M32" s="24">
        <v>39.470255109818154</v>
      </c>
      <c r="N32" s="24">
        <v>24.276403661509224</v>
      </c>
      <c r="O32" s="24">
        <v>0.48837444031418642</v>
      </c>
      <c r="P32" s="24">
        <v>0.45241029185698839</v>
      </c>
      <c r="Q32" s="24">
        <v>0.58377826465343929</v>
      </c>
      <c r="R32" s="24">
        <v>0.33029080991132498</v>
      </c>
      <c r="S32" s="24">
        <v>0.61029437881415771</v>
      </c>
      <c r="T32" s="26">
        <v>2.3560708972099604</v>
      </c>
    </row>
    <row r="33" spans="1:20" s="33" customFormat="1" x14ac:dyDescent="0.3">
      <c r="A33" s="34"/>
      <c r="B33" s="35" t="s">
        <v>96</v>
      </c>
      <c r="C33" s="40">
        <v>50425</v>
      </c>
      <c r="D33" s="35" t="s">
        <v>45</v>
      </c>
      <c r="E33" s="39">
        <v>42177</v>
      </c>
      <c r="F33" s="38">
        <f>AVERAGE(F31:F32)</f>
        <v>2.5080964285761143</v>
      </c>
      <c r="G33" s="38">
        <f t="shared" ref="G33:T33" si="8">AVERAGE(G31:G32)</f>
        <v>150.5399339501252</v>
      </c>
      <c r="H33" s="38">
        <f t="shared" si="8"/>
        <v>0.69059594153308645</v>
      </c>
      <c r="I33" s="38">
        <f t="shared" si="8"/>
        <v>17.161142569591387</v>
      </c>
      <c r="J33" s="38">
        <f t="shared" si="8"/>
        <v>2.0257965615508136</v>
      </c>
      <c r="K33" s="38">
        <f t="shared" si="8"/>
        <v>10.789787072618452</v>
      </c>
      <c r="L33" s="38">
        <f t="shared" si="8"/>
        <v>0.77927107463085044</v>
      </c>
      <c r="M33" s="38">
        <f t="shared" si="8"/>
        <v>39.33590781872573</v>
      </c>
      <c r="N33" s="38">
        <f t="shared" si="8"/>
        <v>24.363898433177891</v>
      </c>
      <c r="O33" s="38">
        <f t="shared" si="8"/>
        <v>0.48945291537803343</v>
      </c>
      <c r="P33" s="38">
        <f t="shared" si="8"/>
        <v>0.44212520635168973</v>
      </c>
      <c r="Q33" s="38">
        <f t="shared" si="8"/>
        <v>0.58320033495168966</v>
      </c>
      <c r="R33" s="38">
        <f t="shared" si="8"/>
        <v>0.31389683806320834</v>
      </c>
      <c r="S33" s="38">
        <f t="shared" si="8"/>
        <v>0.66014363121749042</v>
      </c>
      <c r="T33" s="38">
        <f t="shared" si="8"/>
        <v>2.364781602209689</v>
      </c>
    </row>
    <row r="34" spans="1:20" x14ac:dyDescent="0.3">
      <c r="A34" s="20" t="s">
        <v>49</v>
      </c>
      <c r="B34" s="7"/>
      <c r="C34" s="22">
        <v>50425</v>
      </c>
      <c r="D34" s="7" t="s">
        <v>48</v>
      </c>
      <c r="E34" s="10">
        <v>42177</v>
      </c>
      <c r="F34" s="8">
        <v>2.9928060073860636</v>
      </c>
      <c r="G34" s="13">
        <v>119.91684226304997</v>
      </c>
      <c r="H34" s="8">
        <v>0.21795481089809335</v>
      </c>
      <c r="I34" s="8">
        <v>15.091555165434322</v>
      </c>
      <c r="J34" s="8">
        <v>4.4588234416892814</v>
      </c>
      <c r="K34" s="8">
        <v>27.329495578649386</v>
      </c>
      <c r="L34" s="8">
        <v>0.83986411775578884</v>
      </c>
      <c r="M34" s="8">
        <v>43.787964744988443</v>
      </c>
      <c r="N34" s="8">
        <v>5.1642406611968621</v>
      </c>
      <c r="O34" s="8">
        <v>0.52067549791691248</v>
      </c>
      <c r="P34" s="8">
        <v>0.4353305468361271</v>
      </c>
      <c r="Q34" s="8">
        <v>1.0179847869453436</v>
      </c>
      <c r="R34" s="8">
        <v>6.430044968574733E-2</v>
      </c>
      <c r="S34" s="8">
        <v>0.23228033576229559</v>
      </c>
      <c r="T34" s="21">
        <v>0.83952986224139181</v>
      </c>
    </row>
    <row r="35" spans="1:20" x14ac:dyDescent="0.3">
      <c r="A35" s="27" t="s">
        <v>50</v>
      </c>
      <c r="B35" s="22"/>
      <c r="C35" s="28">
        <v>50425</v>
      </c>
      <c r="D35" s="22" t="s">
        <v>48</v>
      </c>
      <c r="E35" s="23">
        <v>42177</v>
      </c>
      <c r="F35" s="24">
        <v>3.0550280736256998</v>
      </c>
      <c r="G35" s="25">
        <v>120.2909174897582</v>
      </c>
      <c r="H35" s="24">
        <v>0.21846875681749239</v>
      </c>
      <c r="I35" s="24">
        <v>14.918223029768713</v>
      </c>
      <c r="J35" s="24">
        <v>4.3856528975069722</v>
      </c>
      <c r="K35" s="24">
        <v>27.276311370452117</v>
      </c>
      <c r="L35" s="24">
        <v>0.84579699164437394</v>
      </c>
      <c r="M35" s="24">
        <v>43.825192393371005</v>
      </c>
      <c r="N35" s="24">
        <v>5.2400114636013928</v>
      </c>
      <c r="O35" s="24">
        <v>0.5159582041838795</v>
      </c>
      <c r="P35" s="24">
        <v>0.45052650691735457</v>
      </c>
      <c r="Q35" s="24">
        <v>1.0213679254927317</v>
      </c>
      <c r="R35" s="24">
        <v>0.13226392993576813</v>
      </c>
      <c r="S35" s="24">
        <v>0.22693631651012788</v>
      </c>
      <c r="T35" s="26">
        <v>0.94329021379806477</v>
      </c>
    </row>
    <row r="36" spans="1:20" s="33" customFormat="1" x14ac:dyDescent="0.3">
      <c r="A36" s="34"/>
      <c r="B36" s="35" t="s">
        <v>96</v>
      </c>
      <c r="C36" s="36">
        <v>50425</v>
      </c>
      <c r="D36" s="35" t="s">
        <v>48</v>
      </c>
      <c r="E36" s="39">
        <v>42177</v>
      </c>
      <c r="F36" s="38">
        <f>AVERAGE(F34:F35)</f>
        <v>3.0239170405058817</v>
      </c>
      <c r="G36" s="38">
        <f t="shared" ref="G36:T36" si="9">AVERAGE(G34:G35)</f>
        <v>120.10387987640408</v>
      </c>
      <c r="H36" s="38">
        <f t="shared" si="9"/>
        <v>0.21821178385779288</v>
      </c>
      <c r="I36" s="38">
        <f t="shared" si="9"/>
        <v>15.004889097601517</v>
      </c>
      <c r="J36" s="38">
        <f t="shared" si="9"/>
        <v>4.4222381695981268</v>
      </c>
      <c r="K36" s="38">
        <f t="shared" si="9"/>
        <v>27.302903474550753</v>
      </c>
      <c r="L36" s="38">
        <f t="shared" si="9"/>
        <v>0.84283055470008139</v>
      </c>
      <c r="M36" s="38">
        <f t="shared" si="9"/>
        <v>43.80657856917972</v>
      </c>
      <c r="N36" s="38">
        <f t="shared" si="9"/>
        <v>5.2021260623991274</v>
      </c>
      <c r="O36" s="38">
        <f t="shared" si="9"/>
        <v>0.51831685105039593</v>
      </c>
      <c r="P36" s="38">
        <f t="shared" si="9"/>
        <v>0.44292852687674084</v>
      </c>
      <c r="Q36" s="38">
        <f t="shared" si="9"/>
        <v>1.0196763562190376</v>
      </c>
      <c r="R36" s="38">
        <f t="shared" si="9"/>
        <v>9.8282189810757731E-2</v>
      </c>
      <c r="S36" s="38">
        <f t="shared" si="9"/>
        <v>0.22960832613621174</v>
      </c>
      <c r="T36" s="38">
        <f t="shared" si="9"/>
        <v>0.89141003801972829</v>
      </c>
    </row>
    <row r="37" spans="1:20" x14ac:dyDescent="0.3">
      <c r="A37" s="20" t="s">
        <v>52</v>
      </c>
      <c r="B37" s="7"/>
      <c r="C37" s="28">
        <v>50425</v>
      </c>
      <c r="D37" s="7" t="s">
        <v>51</v>
      </c>
      <c r="E37" s="10">
        <v>42177</v>
      </c>
      <c r="F37" s="8">
        <v>1.9338393712066373</v>
      </c>
      <c r="G37" s="13">
        <v>129.07552062544468</v>
      </c>
      <c r="H37" s="8">
        <v>0.22867692257670116</v>
      </c>
      <c r="I37" s="8">
        <v>21.965497825315122</v>
      </c>
      <c r="J37" s="8">
        <v>1.2204044214434535</v>
      </c>
      <c r="K37" s="8">
        <v>12.071225248245614</v>
      </c>
      <c r="L37" s="8">
        <v>0.97150308495669913</v>
      </c>
      <c r="M37" s="8">
        <v>54.27536595079976</v>
      </c>
      <c r="N37" s="8">
        <v>6.0830146444480961</v>
      </c>
      <c r="O37" s="8">
        <v>0.17575030456378621</v>
      </c>
      <c r="P37" s="8">
        <v>0.83482627317783487</v>
      </c>
      <c r="Q37" s="8">
        <v>0.2949254634467014</v>
      </c>
      <c r="R37" s="8">
        <v>0.34496814564558254</v>
      </c>
      <c r="S37" s="8">
        <v>0.18017586687324935</v>
      </c>
      <c r="T37" s="21">
        <v>1.3536658485073758</v>
      </c>
    </row>
    <row r="38" spans="1:20" x14ac:dyDescent="0.3">
      <c r="A38" s="27" t="s">
        <v>53</v>
      </c>
      <c r="B38" s="22"/>
      <c r="C38" s="22">
        <v>50425</v>
      </c>
      <c r="D38" s="22" t="s">
        <v>51</v>
      </c>
      <c r="E38" s="23">
        <v>42177</v>
      </c>
      <c r="F38" s="24">
        <v>1.9850758112757494</v>
      </c>
      <c r="G38" s="25">
        <v>129.79825564827746</v>
      </c>
      <c r="H38" s="24">
        <v>0.21803824311320766</v>
      </c>
      <c r="I38" s="24">
        <v>21.681110161145863</v>
      </c>
      <c r="J38" s="24">
        <v>1.1939724522273325</v>
      </c>
      <c r="K38" s="24">
        <v>12.233234744180296</v>
      </c>
      <c r="L38" s="24">
        <v>0.97049975470094219</v>
      </c>
      <c r="M38" s="24">
        <v>54.455446142570949</v>
      </c>
      <c r="N38" s="24">
        <v>6.2138360985945837</v>
      </c>
      <c r="O38" s="24">
        <v>0.17340321567892444</v>
      </c>
      <c r="P38" s="24">
        <v>0.8354879946719167</v>
      </c>
      <c r="Q38" s="24">
        <v>0.22315532867925161</v>
      </c>
      <c r="R38" s="24">
        <v>0.31448503376042297</v>
      </c>
      <c r="S38" s="24">
        <v>0.17107566372802874</v>
      </c>
      <c r="T38" s="26">
        <v>1.3162551669482667</v>
      </c>
    </row>
    <row r="39" spans="1:20" s="33" customFormat="1" x14ac:dyDescent="0.3">
      <c r="A39" s="34"/>
      <c r="B39" s="35" t="s">
        <v>96</v>
      </c>
      <c r="C39" s="40">
        <v>50425</v>
      </c>
      <c r="D39" s="35" t="s">
        <v>51</v>
      </c>
      <c r="E39" s="39">
        <v>42177</v>
      </c>
      <c r="F39" s="38">
        <f>AVERAGE(F37:F38)</f>
        <v>1.9594575912411933</v>
      </c>
      <c r="G39" s="38">
        <f t="shared" ref="G39:T39" si="10">AVERAGE(G37:G38)</f>
        <v>129.43688813686106</v>
      </c>
      <c r="H39" s="38">
        <f t="shared" si="10"/>
        <v>0.22335758284495441</v>
      </c>
      <c r="I39" s="38">
        <f t="shared" si="10"/>
        <v>21.823303993230493</v>
      </c>
      <c r="J39" s="38">
        <f t="shared" si="10"/>
        <v>1.2071884368353931</v>
      </c>
      <c r="K39" s="38">
        <f t="shared" si="10"/>
        <v>12.152229996212956</v>
      </c>
      <c r="L39" s="38">
        <f t="shared" si="10"/>
        <v>0.9710014198288206</v>
      </c>
      <c r="M39" s="38">
        <f t="shared" si="10"/>
        <v>54.365406046685351</v>
      </c>
      <c r="N39" s="38">
        <f t="shared" si="10"/>
        <v>6.1484253715213395</v>
      </c>
      <c r="O39" s="38">
        <f t="shared" si="10"/>
        <v>0.17457676012135531</v>
      </c>
      <c r="P39" s="38">
        <f t="shared" si="10"/>
        <v>0.83515713392487578</v>
      </c>
      <c r="Q39" s="38">
        <f t="shared" si="10"/>
        <v>0.25904039606297652</v>
      </c>
      <c r="R39" s="38">
        <f t="shared" si="10"/>
        <v>0.32972658970300273</v>
      </c>
      <c r="S39" s="38">
        <f t="shared" si="10"/>
        <v>0.17562576530063906</v>
      </c>
      <c r="T39" s="38">
        <f t="shared" si="10"/>
        <v>1.3349605077278213</v>
      </c>
    </row>
    <row r="40" spans="1:20" x14ac:dyDescent="0.3">
      <c r="A40" s="20" t="s">
        <v>55</v>
      </c>
      <c r="B40" s="7">
        <v>21510703</v>
      </c>
      <c r="C40" s="7">
        <v>80434</v>
      </c>
      <c r="D40" s="7" t="s">
        <v>54</v>
      </c>
      <c r="E40" s="10">
        <v>42117</v>
      </c>
      <c r="F40" s="8">
        <v>1.9874190248987251</v>
      </c>
      <c r="G40" s="13">
        <v>160.91461331147343</v>
      </c>
      <c r="H40" s="8">
        <v>1.4262198583109233</v>
      </c>
      <c r="I40" s="8">
        <v>18.647860095738842</v>
      </c>
      <c r="J40" s="8">
        <v>2.2064686902624655</v>
      </c>
      <c r="K40" s="8">
        <v>6.5235194654110744</v>
      </c>
      <c r="L40" s="8">
        <v>0.56700893451420198</v>
      </c>
      <c r="M40" s="8">
        <v>25.908672428559875</v>
      </c>
      <c r="N40" s="8">
        <v>38.276710771006286</v>
      </c>
      <c r="O40" s="8">
        <v>0.6850753942109491</v>
      </c>
      <c r="P40" s="8">
        <v>0.33725457313776352</v>
      </c>
      <c r="Q40" s="8">
        <v>1.057452898720634</v>
      </c>
      <c r="R40" s="8">
        <v>0.23249542360201325</v>
      </c>
      <c r="S40" s="8">
        <v>0.88800452212677783</v>
      </c>
      <c r="T40" s="21">
        <v>3.2432569443981834</v>
      </c>
    </row>
    <row r="41" spans="1:20" x14ac:dyDescent="0.3">
      <c r="A41" s="27" t="s">
        <v>56</v>
      </c>
      <c r="B41" s="22">
        <v>21510703</v>
      </c>
      <c r="C41" s="22">
        <v>80434</v>
      </c>
      <c r="D41" s="22" t="s">
        <v>54</v>
      </c>
      <c r="E41" s="23">
        <v>42117</v>
      </c>
      <c r="F41" s="24">
        <v>2.001865268111342</v>
      </c>
      <c r="G41" s="25">
        <v>160.98523070157614</v>
      </c>
      <c r="H41" s="24">
        <v>1.5791982713220318</v>
      </c>
      <c r="I41" s="24">
        <v>18.631635452626647</v>
      </c>
      <c r="J41" s="24">
        <v>2.2441649606890333</v>
      </c>
      <c r="K41" s="24">
        <v>6.3547132767800978</v>
      </c>
      <c r="L41" s="24">
        <v>0.56278444280254214</v>
      </c>
      <c r="M41" s="24">
        <v>25.889334206062635</v>
      </c>
      <c r="N41" s="24">
        <v>38.515359745184568</v>
      </c>
      <c r="O41" s="24">
        <v>0.68751907322008488</v>
      </c>
      <c r="P41" s="24">
        <v>0.32475041898307744</v>
      </c>
      <c r="Q41" s="24">
        <v>1.0704728181793577</v>
      </c>
      <c r="R41" s="24">
        <v>0.21178070877170724</v>
      </c>
      <c r="S41" s="24">
        <v>0.89709755127553392</v>
      </c>
      <c r="T41" s="26">
        <v>3.0311890741026843</v>
      </c>
    </row>
    <row r="42" spans="1:20" s="33" customFormat="1" x14ac:dyDescent="0.3">
      <c r="A42" s="34"/>
      <c r="B42" s="35" t="s">
        <v>96</v>
      </c>
      <c r="C42" s="35">
        <v>80434</v>
      </c>
      <c r="D42" s="35" t="s">
        <v>54</v>
      </c>
      <c r="E42" s="39">
        <v>42117</v>
      </c>
      <c r="F42" s="38">
        <f>AVERAGE(F40:F41)</f>
        <v>1.9946421465050337</v>
      </c>
      <c r="G42" s="38">
        <f t="shared" ref="G42:T42" si="11">AVERAGE(G40:G41)</f>
        <v>160.94992200652479</v>
      </c>
      <c r="H42" s="38">
        <f t="shared" si="11"/>
        <v>1.5027090648164776</v>
      </c>
      <c r="I42" s="38">
        <f t="shared" si="11"/>
        <v>18.639747774182744</v>
      </c>
      <c r="J42" s="38">
        <f t="shared" si="11"/>
        <v>2.2253168254757494</v>
      </c>
      <c r="K42" s="38">
        <f t="shared" si="11"/>
        <v>6.4391163710955865</v>
      </c>
      <c r="L42" s="38">
        <f t="shared" si="11"/>
        <v>0.56489668865837206</v>
      </c>
      <c r="M42" s="38">
        <f t="shared" si="11"/>
        <v>25.899003317311255</v>
      </c>
      <c r="N42" s="38">
        <f t="shared" si="11"/>
        <v>38.396035258095424</v>
      </c>
      <c r="O42" s="38">
        <f t="shared" si="11"/>
        <v>0.68629723371551699</v>
      </c>
      <c r="P42" s="38">
        <f t="shared" si="11"/>
        <v>0.33100249606042048</v>
      </c>
      <c r="Q42" s="38">
        <f t="shared" si="11"/>
        <v>1.0639628584499958</v>
      </c>
      <c r="R42" s="38">
        <f t="shared" si="11"/>
        <v>0.22213806618686024</v>
      </c>
      <c r="S42" s="38">
        <f t="shared" si="11"/>
        <v>0.89255103670115588</v>
      </c>
      <c r="T42" s="38">
        <f t="shared" si="11"/>
        <v>3.1372230092504338</v>
      </c>
    </row>
    <row r="43" spans="1:20" x14ac:dyDescent="0.3">
      <c r="A43" s="20" t="s">
        <v>57</v>
      </c>
      <c r="B43" s="7">
        <v>21510696</v>
      </c>
      <c r="C43" s="22">
        <v>80434</v>
      </c>
      <c r="D43" s="7" t="s">
        <v>54</v>
      </c>
      <c r="E43" s="10">
        <v>42174</v>
      </c>
      <c r="F43" s="8">
        <v>2.3644461766432876</v>
      </c>
      <c r="G43" s="13">
        <v>134.1074701131237</v>
      </c>
      <c r="H43" s="8">
        <v>1.05338160294644</v>
      </c>
      <c r="I43" s="8">
        <v>18.225302749576951</v>
      </c>
      <c r="J43" s="8">
        <v>2.7161563897250831</v>
      </c>
      <c r="K43" s="8">
        <v>19.808167552788188</v>
      </c>
      <c r="L43" s="8">
        <v>0.7478574747883372</v>
      </c>
      <c r="M43" s="8">
        <v>29.885899316467256</v>
      </c>
      <c r="N43" s="8">
        <v>21.362048879128967</v>
      </c>
      <c r="O43" s="8">
        <v>0.67667012604266097</v>
      </c>
      <c r="P43" s="8">
        <v>0.60591584232433493</v>
      </c>
      <c r="Q43" s="8">
        <v>0.90563989652541665</v>
      </c>
      <c r="R43" s="8">
        <v>0.49905914761122366</v>
      </c>
      <c r="S43" s="8">
        <v>0.77969169597865862</v>
      </c>
      <c r="T43" s="21">
        <v>2.7342093260964901</v>
      </c>
    </row>
    <row r="44" spans="1:20" x14ac:dyDescent="0.3">
      <c r="A44" s="27" t="s">
        <v>58</v>
      </c>
      <c r="B44" s="22">
        <v>21510696</v>
      </c>
      <c r="C44" s="7">
        <v>80434</v>
      </c>
      <c r="D44" s="22" t="s">
        <v>54</v>
      </c>
      <c r="E44" s="23">
        <v>42174</v>
      </c>
      <c r="F44" s="24">
        <v>2.3519364012513013</v>
      </c>
      <c r="G44" s="25">
        <v>134.9733928864681</v>
      </c>
      <c r="H44" s="24">
        <v>1.0186315766844105</v>
      </c>
      <c r="I44" s="24">
        <v>18.252492974344275</v>
      </c>
      <c r="J44" s="24">
        <v>2.7204113012152118</v>
      </c>
      <c r="K44" s="24">
        <v>19.360838911743212</v>
      </c>
      <c r="L44" s="24">
        <v>0.73955401103695784</v>
      </c>
      <c r="M44" s="24">
        <v>29.665734532079814</v>
      </c>
      <c r="N44" s="24">
        <v>21.83208956477818</v>
      </c>
      <c r="O44" s="24">
        <v>0.69084306725542421</v>
      </c>
      <c r="P44" s="24">
        <v>0.57310424621695721</v>
      </c>
      <c r="Q44" s="24">
        <v>0.90023636406131291</v>
      </c>
      <c r="R44" s="24">
        <v>0.48267984523904112</v>
      </c>
      <c r="S44" s="24">
        <v>0.77145807556543999</v>
      </c>
      <c r="T44" s="26">
        <v>2.9919255297797491</v>
      </c>
    </row>
    <row r="45" spans="1:20" s="33" customFormat="1" x14ac:dyDescent="0.3">
      <c r="A45" s="34"/>
      <c r="B45" s="35" t="s">
        <v>96</v>
      </c>
      <c r="C45" s="36">
        <v>80434</v>
      </c>
      <c r="D45" s="35" t="s">
        <v>54</v>
      </c>
      <c r="E45" s="39">
        <v>42174</v>
      </c>
      <c r="F45" s="38">
        <f>AVERAGE(F43:F44)</f>
        <v>2.3581912889472942</v>
      </c>
      <c r="G45" s="38">
        <f t="shared" ref="G45:T45" si="12">AVERAGE(G43:G44)</f>
        <v>134.54043149979589</v>
      </c>
      <c r="H45" s="38">
        <f t="shared" si="12"/>
        <v>1.0360065898154254</v>
      </c>
      <c r="I45" s="38">
        <f t="shared" si="12"/>
        <v>18.238897861960613</v>
      </c>
      <c r="J45" s="38">
        <f t="shared" si="12"/>
        <v>2.7182838454701477</v>
      </c>
      <c r="K45" s="38">
        <f t="shared" si="12"/>
        <v>19.5845032322657</v>
      </c>
      <c r="L45" s="38">
        <f t="shared" si="12"/>
        <v>0.74370574291264746</v>
      </c>
      <c r="M45" s="38">
        <f t="shared" si="12"/>
        <v>29.775816924273535</v>
      </c>
      <c r="N45" s="38">
        <f t="shared" si="12"/>
        <v>21.597069221953575</v>
      </c>
      <c r="O45" s="38">
        <f t="shared" si="12"/>
        <v>0.68375659664904265</v>
      </c>
      <c r="P45" s="38">
        <f t="shared" si="12"/>
        <v>0.58951004427064602</v>
      </c>
      <c r="Q45" s="38">
        <f t="shared" si="12"/>
        <v>0.90293813029336478</v>
      </c>
      <c r="R45" s="38">
        <f t="shared" si="12"/>
        <v>0.49086949642513239</v>
      </c>
      <c r="S45" s="38">
        <f t="shared" si="12"/>
        <v>0.77557488577204925</v>
      </c>
      <c r="T45" s="38">
        <f t="shared" si="12"/>
        <v>2.8630674279381196</v>
      </c>
    </row>
    <row r="46" spans="1:20" x14ac:dyDescent="0.3">
      <c r="A46" s="20" t="s">
        <v>61</v>
      </c>
      <c r="B46" s="7">
        <v>5151094</v>
      </c>
      <c r="C46" s="7">
        <v>115951</v>
      </c>
      <c r="D46" s="7" t="s">
        <v>60</v>
      </c>
      <c r="E46" s="10">
        <v>41746</v>
      </c>
      <c r="F46" s="8">
        <v>8.3622414369189624</v>
      </c>
      <c r="G46" s="13">
        <v>131.42554135827268</v>
      </c>
      <c r="H46" s="8">
        <v>9.4922860987745869E-2</v>
      </c>
      <c r="I46" s="8">
        <v>10.139315012680159</v>
      </c>
      <c r="J46" s="8">
        <v>3.4412199879592045</v>
      </c>
      <c r="K46" s="8">
        <v>29.218578124597432</v>
      </c>
      <c r="L46" s="8">
        <v>3.4469025533658839</v>
      </c>
      <c r="M46" s="8">
        <v>42.37761616819936</v>
      </c>
      <c r="N46" s="8">
        <v>9.0336857200978784</v>
      </c>
      <c r="O46" s="8">
        <v>0.41086739721034554</v>
      </c>
      <c r="P46" s="8">
        <v>0.46691992968487589</v>
      </c>
      <c r="Q46" s="8">
        <v>0.37988561177052893</v>
      </c>
      <c r="R46" s="8">
        <v>5.9865275470632744E-2</v>
      </c>
      <c r="S46" s="8">
        <v>0.16694175393303679</v>
      </c>
      <c r="T46" s="21">
        <v>0.76327960404293549</v>
      </c>
    </row>
    <row r="47" spans="1:20" x14ac:dyDescent="0.3">
      <c r="A47" s="27" t="s">
        <v>62</v>
      </c>
      <c r="B47" s="22">
        <v>5151094</v>
      </c>
      <c r="C47" s="22">
        <v>115951</v>
      </c>
      <c r="D47" s="22" t="s">
        <v>60</v>
      </c>
      <c r="E47" s="23">
        <v>41746</v>
      </c>
      <c r="F47" s="24">
        <v>8.3438351776474846</v>
      </c>
      <c r="G47" s="25">
        <v>131.25284096758679</v>
      </c>
      <c r="H47" s="24">
        <v>9.3692072256926273E-2</v>
      </c>
      <c r="I47" s="24">
        <v>10.123596910139087</v>
      </c>
      <c r="J47" s="24">
        <v>3.4332144487706189</v>
      </c>
      <c r="K47" s="24">
        <v>29.429644318710825</v>
      </c>
      <c r="L47" s="24">
        <v>3.4390007308336128</v>
      </c>
      <c r="M47" s="24">
        <v>42.241705272302468</v>
      </c>
      <c r="N47" s="24">
        <v>8.9899020501378182</v>
      </c>
      <c r="O47" s="24">
        <v>0.41355396485877693</v>
      </c>
      <c r="P47" s="24">
        <v>0.47757232964122376</v>
      </c>
      <c r="Q47" s="24">
        <v>0.38072927968679332</v>
      </c>
      <c r="R47" s="24">
        <v>5.2620852250779247E-2</v>
      </c>
      <c r="S47" s="24">
        <v>0.15675998895679161</v>
      </c>
      <c r="T47" s="26">
        <v>0.76800778145428694</v>
      </c>
    </row>
    <row r="48" spans="1:20" s="33" customFormat="1" x14ac:dyDescent="0.3">
      <c r="A48" s="34"/>
      <c r="B48" s="35" t="s">
        <v>96</v>
      </c>
      <c r="C48" s="35">
        <v>115951</v>
      </c>
      <c r="D48" s="35" t="s">
        <v>60</v>
      </c>
      <c r="E48" s="39">
        <v>41746</v>
      </c>
      <c r="F48" s="38">
        <f>AVERAGE(F46:F47)</f>
        <v>8.3530383072832244</v>
      </c>
      <c r="G48" s="38">
        <f t="shared" ref="G48:T48" si="13">AVERAGE(G46:G47)</f>
        <v>131.33919116292975</v>
      </c>
      <c r="H48" s="38">
        <f t="shared" si="13"/>
        <v>9.4307466622336078E-2</v>
      </c>
      <c r="I48" s="38">
        <f t="shared" si="13"/>
        <v>10.131455961409623</v>
      </c>
      <c r="J48" s="38">
        <f t="shared" si="13"/>
        <v>3.4372172183649115</v>
      </c>
      <c r="K48" s="38">
        <f t="shared" si="13"/>
        <v>29.324111221654128</v>
      </c>
      <c r="L48" s="38">
        <f t="shared" si="13"/>
        <v>3.4429516420997484</v>
      </c>
      <c r="M48" s="38">
        <f t="shared" si="13"/>
        <v>42.309660720250918</v>
      </c>
      <c r="N48" s="38">
        <f t="shared" si="13"/>
        <v>9.0117938851178483</v>
      </c>
      <c r="O48" s="38">
        <f t="shared" si="13"/>
        <v>0.41221068103456127</v>
      </c>
      <c r="P48" s="38">
        <f t="shared" si="13"/>
        <v>0.4722461296630498</v>
      </c>
      <c r="Q48" s="38">
        <f t="shared" si="13"/>
        <v>0.38030744572866115</v>
      </c>
      <c r="R48" s="38">
        <f t="shared" si="13"/>
        <v>5.6243063860705995E-2</v>
      </c>
      <c r="S48" s="38">
        <f t="shared" si="13"/>
        <v>0.1618508714449142</v>
      </c>
      <c r="T48" s="38">
        <f t="shared" si="13"/>
        <v>0.76564369274861122</v>
      </c>
    </row>
    <row r="49" spans="1:20" x14ac:dyDescent="0.3">
      <c r="A49" s="20" t="s">
        <v>64</v>
      </c>
      <c r="B49" s="7">
        <v>21510699</v>
      </c>
      <c r="C49" s="22">
        <v>115951</v>
      </c>
      <c r="D49" s="7" t="s">
        <v>63</v>
      </c>
      <c r="E49" s="10">
        <v>42111</v>
      </c>
      <c r="F49" s="8">
        <v>2.6406368016617958</v>
      </c>
      <c r="G49" s="13">
        <v>141.25405858804726</v>
      </c>
      <c r="H49" s="8">
        <v>0.87471311148126962</v>
      </c>
      <c r="I49" s="8">
        <v>14.990260060685676</v>
      </c>
      <c r="J49" s="8">
        <v>2.525745640772461</v>
      </c>
      <c r="K49" s="8">
        <v>16.853675861019813</v>
      </c>
      <c r="L49" s="8">
        <v>1.8333311730447319</v>
      </c>
      <c r="M49" s="8">
        <v>41.195155278945549</v>
      </c>
      <c r="N49" s="8">
        <v>17.367116033702509</v>
      </c>
      <c r="O49" s="8">
        <v>0.50422071892618237</v>
      </c>
      <c r="P49" s="8">
        <v>0.64825564050472684</v>
      </c>
      <c r="Q49" s="8">
        <v>0.52772478709067205</v>
      </c>
      <c r="R49" s="8">
        <v>0.1912940410925037</v>
      </c>
      <c r="S49" s="8">
        <v>0.41161678021807963</v>
      </c>
      <c r="T49" s="21">
        <v>2.0768908725158184</v>
      </c>
    </row>
    <row r="50" spans="1:20" x14ac:dyDescent="0.3">
      <c r="A50" s="27" t="s">
        <v>65</v>
      </c>
      <c r="B50" s="22">
        <v>21510699</v>
      </c>
      <c r="C50" s="7">
        <v>115951</v>
      </c>
      <c r="D50" s="22" t="s">
        <v>63</v>
      </c>
      <c r="E50" s="23">
        <v>42111</v>
      </c>
      <c r="F50" s="24">
        <v>2.5991666351379621</v>
      </c>
      <c r="G50" s="25">
        <v>141.03072936040624</v>
      </c>
      <c r="H50" s="24">
        <v>0.89283894182416224</v>
      </c>
      <c r="I50" s="24">
        <v>15.014369207973818</v>
      </c>
      <c r="J50" s="24">
        <v>2.5432535984343256</v>
      </c>
      <c r="K50" s="24">
        <v>16.918919893653406</v>
      </c>
      <c r="L50" s="24">
        <v>1.8412801169581439</v>
      </c>
      <c r="M50" s="24">
        <v>41.033942161106509</v>
      </c>
      <c r="N50" s="24">
        <v>17.331587045711469</v>
      </c>
      <c r="O50" s="24">
        <v>0.50474002151537922</v>
      </c>
      <c r="P50" s="24">
        <v>0.64194375569977702</v>
      </c>
      <c r="Q50" s="24">
        <v>0.54521954941617823</v>
      </c>
      <c r="R50" s="24">
        <v>0.22332375495169365</v>
      </c>
      <c r="S50" s="24">
        <v>0.38873219207525384</v>
      </c>
      <c r="T50" s="26">
        <v>2.1198497606798981</v>
      </c>
    </row>
    <row r="51" spans="1:20" s="33" customFormat="1" x14ac:dyDescent="0.3">
      <c r="A51" s="34"/>
      <c r="B51" s="35" t="s">
        <v>96</v>
      </c>
      <c r="C51" s="36">
        <v>115951</v>
      </c>
      <c r="D51" s="35" t="s">
        <v>63</v>
      </c>
      <c r="E51" s="39">
        <v>42111</v>
      </c>
      <c r="F51" s="38">
        <f>AVERAGE(F49:F50)</f>
        <v>2.6199017183998787</v>
      </c>
      <c r="G51" s="38">
        <f t="shared" ref="G51:T51" si="14">AVERAGE(G49:G50)</f>
        <v>141.14239397422676</v>
      </c>
      <c r="H51" s="38">
        <f t="shared" si="14"/>
        <v>0.88377602665271593</v>
      </c>
      <c r="I51" s="38">
        <f t="shared" si="14"/>
        <v>15.002314634329746</v>
      </c>
      <c r="J51" s="38">
        <f t="shared" si="14"/>
        <v>2.5344996196033933</v>
      </c>
      <c r="K51" s="38">
        <f t="shared" si="14"/>
        <v>16.886297877336609</v>
      </c>
      <c r="L51" s="38">
        <f t="shared" si="14"/>
        <v>1.8373056450014378</v>
      </c>
      <c r="M51" s="38">
        <f t="shared" si="14"/>
        <v>41.114548720026029</v>
      </c>
      <c r="N51" s="38">
        <f t="shared" si="14"/>
        <v>17.349351539706987</v>
      </c>
      <c r="O51" s="38">
        <f t="shared" si="14"/>
        <v>0.50448037022078074</v>
      </c>
      <c r="P51" s="38">
        <f t="shared" si="14"/>
        <v>0.64509969810225187</v>
      </c>
      <c r="Q51" s="38">
        <f t="shared" si="14"/>
        <v>0.53647216825342514</v>
      </c>
      <c r="R51" s="38">
        <f t="shared" si="14"/>
        <v>0.20730889802209868</v>
      </c>
      <c r="S51" s="38">
        <f t="shared" si="14"/>
        <v>0.40017448614666673</v>
      </c>
      <c r="T51" s="38">
        <f t="shared" si="14"/>
        <v>2.0983703165978582</v>
      </c>
    </row>
    <row r="52" spans="1:20" x14ac:dyDescent="0.3">
      <c r="A52" s="20" t="s">
        <v>67</v>
      </c>
      <c r="B52" s="7">
        <v>21510700</v>
      </c>
      <c r="C52" s="7">
        <v>115951</v>
      </c>
      <c r="D52" s="7" t="s">
        <v>66</v>
      </c>
      <c r="E52" s="10">
        <v>42111</v>
      </c>
      <c r="F52" s="8">
        <v>2.597824105061171</v>
      </c>
      <c r="G52" s="13">
        <v>141.88730964114754</v>
      </c>
      <c r="H52" s="8">
        <v>1.2231266093471356</v>
      </c>
      <c r="I52" s="8">
        <v>15.015845793008523</v>
      </c>
      <c r="J52" s="8">
        <v>2.7364189891620398</v>
      </c>
      <c r="K52" s="8">
        <v>15.928575611338644</v>
      </c>
      <c r="L52" s="8">
        <v>1.6679533837998675</v>
      </c>
      <c r="M52" s="8">
        <v>39.057266861007697</v>
      </c>
      <c r="N52" s="8">
        <v>19.390154347480156</v>
      </c>
      <c r="O52" s="8">
        <v>0.59127237768036489</v>
      </c>
      <c r="P52" s="8">
        <v>0.59918363802991426</v>
      </c>
      <c r="Q52" s="8">
        <v>0.59777076759013537</v>
      </c>
      <c r="R52" s="8">
        <v>0.18352031893603987</v>
      </c>
      <c r="S52" s="8">
        <v>0.56615521859511664</v>
      </c>
      <c r="T52" s="21">
        <v>2.4427560840243814</v>
      </c>
    </row>
    <row r="53" spans="1:20" x14ac:dyDescent="0.3">
      <c r="A53" s="27" t="s">
        <v>68</v>
      </c>
      <c r="B53" s="22">
        <v>21510700</v>
      </c>
      <c r="C53" s="22">
        <v>115951</v>
      </c>
      <c r="D53" s="22" t="s">
        <v>66</v>
      </c>
      <c r="E53" s="23">
        <v>42111</v>
      </c>
      <c r="F53" s="24">
        <v>2.6195501986310701</v>
      </c>
      <c r="G53" s="25">
        <v>141.94545773174477</v>
      </c>
      <c r="H53" s="24">
        <v>1.2215010757282783</v>
      </c>
      <c r="I53" s="24">
        <v>15.000458341293243</v>
      </c>
      <c r="J53" s="24">
        <v>2.7335036890356714</v>
      </c>
      <c r="K53" s="24">
        <v>15.973960123493086</v>
      </c>
      <c r="L53" s="24">
        <v>1.682392132038588</v>
      </c>
      <c r="M53" s="24">
        <v>39.157188658435523</v>
      </c>
      <c r="N53" s="24">
        <v>19.358462208292455</v>
      </c>
      <c r="O53" s="24">
        <v>0.59336774435497597</v>
      </c>
      <c r="P53" s="24">
        <v>0.60450894369693953</v>
      </c>
      <c r="Q53" s="24">
        <v>0.59375781646275461</v>
      </c>
      <c r="R53" s="24">
        <v>0.16784063654714848</v>
      </c>
      <c r="S53" s="24">
        <v>0.43116405417174591</v>
      </c>
      <c r="T53" s="26">
        <v>2.4818945764495766</v>
      </c>
    </row>
    <row r="54" spans="1:20" s="33" customFormat="1" x14ac:dyDescent="0.3">
      <c r="A54" s="34"/>
      <c r="B54" s="35" t="s">
        <v>96</v>
      </c>
      <c r="C54" s="35">
        <v>115951</v>
      </c>
      <c r="D54" s="35" t="s">
        <v>66</v>
      </c>
      <c r="E54" s="39">
        <v>42111</v>
      </c>
      <c r="F54" s="38">
        <f>AVERAGE(F52:F53)</f>
        <v>2.6086871518461203</v>
      </c>
      <c r="G54" s="38">
        <f t="shared" ref="G54:T54" si="15">AVERAGE(G52:G53)</f>
        <v>141.91638368644615</v>
      </c>
      <c r="H54" s="38">
        <f t="shared" si="15"/>
        <v>1.2223138425377069</v>
      </c>
      <c r="I54" s="38">
        <f t="shared" si="15"/>
        <v>15.008152067150883</v>
      </c>
      <c r="J54" s="38">
        <f t="shared" si="15"/>
        <v>2.7349613390988559</v>
      </c>
      <c r="K54" s="38">
        <f t="shared" si="15"/>
        <v>15.951267867415865</v>
      </c>
      <c r="L54" s="38">
        <f t="shared" si="15"/>
        <v>1.6751727579192277</v>
      </c>
      <c r="M54" s="38">
        <f t="shared" si="15"/>
        <v>39.10722775972161</v>
      </c>
      <c r="N54" s="38">
        <f t="shared" si="15"/>
        <v>19.374308277886307</v>
      </c>
      <c r="O54" s="38">
        <f t="shared" si="15"/>
        <v>0.59232006101767043</v>
      </c>
      <c r="P54" s="38">
        <f t="shared" si="15"/>
        <v>0.60184629086342689</v>
      </c>
      <c r="Q54" s="38">
        <f t="shared" si="15"/>
        <v>0.59576429202644499</v>
      </c>
      <c r="R54" s="38">
        <f t="shared" si="15"/>
        <v>0.17568047774159418</v>
      </c>
      <c r="S54" s="38">
        <f t="shared" si="15"/>
        <v>0.49865963638343125</v>
      </c>
      <c r="T54" s="38">
        <f t="shared" si="15"/>
        <v>2.462325330236979</v>
      </c>
    </row>
    <row r="55" spans="1:20" x14ac:dyDescent="0.3">
      <c r="A55" s="20" t="s">
        <v>70</v>
      </c>
      <c r="B55" s="7"/>
      <c r="C55" s="22">
        <v>115951</v>
      </c>
      <c r="D55" s="7" t="s">
        <v>69</v>
      </c>
      <c r="E55" s="10">
        <v>42185</v>
      </c>
      <c r="F55" s="8">
        <v>2.9787825929587894</v>
      </c>
      <c r="G55" s="13">
        <v>134.0827645580969</v>
      </c>
      <c r="H55" s="8">
        <v>0.63778978485109894</v>
      </c>
      <c r="I55" s="8">
        <v>14.560453406388781</v>
      </c>
      <c r="J55" s="8">
        <v>2.5931882328156228</v>
      </c>
      <c r="K55" s="8">
        <v>22.33810038275066</v>
      </c>
      <c r="L55" s="8">
        <v>2.262323218354628</v>
      </c>
      <c r="M55" s="8">
        <v>38.369160859021491</v>
      </c>
      <c r="N55" s="8">
        <v>14.679363963075096</v>
      </c>
      <c r="O55" s="8">
        <v>0.54771517945909964</v>
      </c>
      <c r="P55" s="8">
        <v>0.51183329961068547</v>
      </c>
      <c r="Q55" s="8">
        <v>0.64332329712256908</v>
      </c>
      <c r="R55" s="8">
        <v>0.12369451012866435</v>
      </c>
      <c r="S55" s="8">
        <v>0.50129844672434754</v>
      </c>
      <c r="T55" s="21">
        <v>2.2317554196972651</v>
      </c>
    </row>
    <row r="56" spans="1:20" x14ac:dyDescent="0.3">
      <c r="A56" s="27" t="s">
        <v>71</v>
      </c>
      <c r="B56" s="22"/>
      <c r="C56" s="7">
        <v>115951</v>
      </c>
      <c r="D56" s="22" t="s">
        <v>69</v>
      </c>
      <c r="E56" s="23">
        <v>42185</v>
      </c>
      <c r="F56" s="24">
        <v>2.9735547525144059</v>
      </c>
      <c r="G56" s="25">
        <v>133.84731838499755</v>
      </c>
      <c r="H56" s="24">
        <v>0.64730752459397212</v>
      </c>
      <c r="I56" s="24">
        <v>14.541843245967623</v>
      </c>
      <c r="J56" s="24">
        <v>2.5993130835659644</v>
      </c>
      <c r="K56" s="24">
        <v>22.263091661318111</v>
      </c>
      <c r="L56" s="24">
        <v>2.3058225126379748</v>
      </c>
      <c r="M56" s="24">
        <v>38.425607462538331</v>
      </c>
      <c r="N56" s="24">
        <v>14.737734851043708</v>
      </c>
      <c r="O56" s="24">
        <v>0.54607909073672256</v>
      </c>
      <c r="P56" s="24">
        <v>0.50806026348888622</v>
      </c>
      <c r="Q56" s="24">
        <v>0.6453775259378699</v>
      </c>
      <c r="R56" s="24">
        <v>0.12219148125655582</v>
      </c>
      <c r="S56" s="24">
        <v>0.55292910442623888</v>
      </c>
      <c r="T56" s="26">
        <v>2.1046421924880434</v>
      </c>
    </row>
    <row r="57" spans="1:20" s="33" customFormat="1" x14ac:dyDescent="0.3">
      <c r="A57" s="34"/>
      <c r="B57" s="35" t="s">
        <v>96</v>
      </c>
      <c r="C57" s="36">
        <v>115951</v>
      </c>
      <c r="D57" s="35" t="s">
        <v>69</v>
      </c>
      <c r="E57" s="39">
        <v>42185</v>
      </c>
      <c r="F57" s="38">
        <f>AVERAGE(F55:F56)</f>
        <v>2.9761686727365975</v>
      </c>
      <c r="G57" s="38">
        <f t="shared" ref="G57:T57" si="16">AVERAGE(G55:G56)</f>
        <v>133.96504147154724</v>
      </c>
      <c r="H57" s="38">
        <f t="shared" si="16"/>
        <v>0.64254865472253553</v>
      </c>
      <c r="I57" s="38">
        <f t="shared" si="16"/>
        <v>14.551148326178202</v>
      </c>
      <c r="J57" s="38">
        <f t="shared" si="16"/>
        <v>2.5962506581907938</v>
      </c>
      <c r="K57" s="38">
        <f t="shared" si="16"/>
        <v>22.300596022034384</v>
      </c>
      <c r="L57" s="38">
        <f t="shared" si="16"/>
        <v>2.2840728654963014</v>
      </c>
      <c r="M57" s="38">
        <f t="shared" si="16"/>
        <v>38.397384160779907</v>
      </c>
      <c r="N57" s="38">
        <f t="shared" si="16"/>
        <v>14.708549407059401</v>
      </c>
      <c r="O57" s="38">
        <f t="shared" si="16"/>
        <v>0.54689713509791105</v>
      </c>
      <c r="P57" s="38">
        <f t="shared" si="16"/>
        <v>0.50994678154978579</v>
      </c>
      <c r="Q57" s="38">
        <f t="shared" si="16"/>
        <v>0.64435041153021944</v>
      </c>
      <c r="R57" s="38">
        <f t="shared" si="16"/>
        <v>0.12294299569261008</v>
      </c>
      <c r="S57" s="38">
        <f t="shared" si="16"/>
        <v>0.52711377557529326</v>
      </c>
      <c r="T57" s="38">
        <f t="shared" si="16"/>
        <v>2.1681988060926543</v>
      </c>
    </row>
    <row r="58" spans="1:20" x14ac:dyDescent="0.3">
      <c r="A58" s="20" t="s">
        <v>73</v>
      </c>
      <c r="B58" s="7">
        <v>51510174</v>
      </c>
      <c r="C58" s="7">
        <v>44599</v>
      </c>
      <c r="D58" s="7" t="s">
        <v>72</v>
      </c>
      <c r="E58" s="10">
        <v>42114</v>
      </c>
      <c r="F58" s="8">
        <v>8.7038921777544385</v>
      </c>
      <c r="G58" s="13">
        <v>127.81281546649348</v>
      </c>
      <c r="H58" s="8">
        <v>8.7031751988364534E-2</v>
      </c>
      <c r="I58" s="8">
        <v>10.283595455529969</v>
      </c>
      <c r="J58" s="8">
        <v>3.2989358356297007</v>
      </c>
      <c r="K58" s="8">
        <v>31.55735787696754</v>
      </c>
      <c r="L58" s="8">
        <v>1.8518423167302043</v>
      </c>
      <c r="M58" s="8">
        <v>44.589926780684117</v>
      </c>
      <c r="N58" s="8">
        <v>5.99370611531661</v>
      </c>
      <c r="O58" s="8">
        <v>0.42285405358413691</v>
      </c>
      <c r="P58" s="8">
        <v>0.53091468545099929</v>
      </c>
      <c r="Q58" s="8">
        <v>0.42801930892010881</v>
      </c>
      <c r="R58" s="8">
        <v>0.14727956675676782</v>
      </c>
      <c r="S58" s="8">
        <v>0.1971220923461916</v>
      </c>
      <c r="T58" s="21">
        <v>0.61141416009529337</v>
      </c>
    </row>
    <row r="59" spans="1:20" x14ac:dyDescent="0.3">
      <c r="A59" s="27" t="s">
        <v>74</v>
      </c>
      <c r="B59" s="22">
        <v>51510174</v>
      </c>
      <c r="C59" s="22">
        <v>44599</v>
      </c>
      <c r="D59" s="22" t="s">
        <v>72</v>
      </c>
      <c r="E59" s="23">
        <v>42114</v>
      </c>
      <c r="F59" s="24">
        <v>8.6055323114625804</v>
      </c>
      <c r="G59" s="25">
        <v>127.78835956354915</v>
      </c>
      <c r="H59" s="24">
        <v>8.7493757233309558E-2</v>
      </c>
      <c r="I59" s="24">
        <v>10.280411544946576</v>
      </c>
      <c r="J59" s="24">
        <v>3.292339783832122</v>
      </c>
      <c r="K59" s="24">
        <v>31.575181980412104</v>
      </c>
      <c r="L59" s="24">
        <v>1.8893036594074653</v>
      </c>
      <c r="M59" s="24">
        <v>44.571092140174095</v>
      </c>
      <c r="N59" s="24">
        <v>5.9797296869722558</v>
      </c>
      <c r="O59" s="24">
        <v>0.42638756540616135</v>
      </c>
      <c r="P59" s="24">
        <v>0.53097269151625059</v>
      </c>
      <c r="Q59" s="24">
        <v>0.43085364171473539</v>
      </c>
      <c r="R59" s="24">
        <v>0.14351010820856061</v>
      </c>
      <c r="S59" s="24">
        <v>0.19684820638954822</v>
      </c>
      <c r="T59" s="26">
        <v>0.5958752337868134</v>
      </c>
    </row>
    <row r="60" spans="1:20" s="33" customFormat="1" x14ac:dyDescent="0.3">
      <c r="A60" s="34"/>
      <c r="B60" s="35" t="s">
        <v>96</v>
      </c>
      <c r="C60" s="35">
        <v>44599</v>
      </c>
      <c r="D60" s="35" t="s">
        <v>72</v>
      </c>
      <c r="E60" s="39">
        <v>42114</v>
      </c>
      <c r="F60" s="38">
        <f>AVERAGE(F58:F59)</f>
        <v>8.6547122446085094</v>
      </c>
      <c r="G60" s="38">
        <f t="shared" ref="G60:T60" si="17">AVERAGE(G58:G59)</f>
        <v>127.80058751502131</v>
      </c>
      <c r="H60" s="38">
        <f t="shared" si="17"/>
        <v>8.7262754610837046E-2</v>
      </c>
      <c r="I60" s="38">
        <f t="shared" si="17"/>
        <v>10.282003500238272</v>
      </c>
      <c r="J60" s="38">
        <f t="shared" si="17"/>
        <v>3.2956378097309114</v>
      </c>
      <c r="K60" s="38">
        <f t="shared" si="17"/>
        <v>31.56626992868982</v>
      </c>
      <c r="L60" s="38">
        <f t="shared" si="17"/>
        <v>1.8705729880688349</v>
      </c>
      <c r="M60" s="38">
        <f t="shared" si="17"/>
        <v>44.580509460429106</v>
      </c>
      <c r="N60" s="38">
        <f t="shared" si="17"/>
        <v>5.9867179011444325</v>
      </c>
      <c r="O60" s="38">
        <f t="shared" si="17"/>
        <v>0.42462080949514913</v>
      </c>
      <c r="P60" s="38">
        <f t="shared" si="17"/>
        <v>0.53094368848362494</v>
      </c>
      <c r="Q60" s="38">
        <f t="shared" si="17"/>
        <v>0.42943647531742213</v>
      </c>
      <c r="R60" s="38">
        <f t="shared" si="17"/>
        <v>0.14539483748266421</v>
      </c>
      <c r="S60" s="38">
        <f t="shared" si="17"/>
        <v>0.19698514936786993</v>
      </c>
      <c r="T60" s="38">
        <f t="shared" si="17"/>
        <v>0.60364469694105338</v>
      </c>
    </row>
    <row r="61" spans="1:20" x14ac:dyDescent="0.3">
      <c r="A61" s="20" t="s">
        <v>75</v>
      </c>
      <c r="B61" s="7">
        <v>21510694</v>
      </c>
      <c r="C61" s="22">
        <v>44599</v>
      </c>
      <c r="D61" s="7" t="s">
        <v>24</v>
      </c>
      <c r="E61" s="10">
        <v>42114</v>
      </c>
      <c r="F61" s="8">
        <v>2.2761839470958991</v>
      </c>
      <c r="G61" s="13">
        <v>153.59450761615304</v>
      </c>
      <c r="H61" s="8">
        <v>1.1835872849983231</v>
      </c>
      <c r="I61" s="8">
        <v>16.788364135544875</v>
      </c>
      <c r="J61" s="8">
        <v>2.4123570752582153</v>
      </c>
      <c r="K61" s="8">
        <v>11.139748818974928</v>
      </c>
      <c r="L61" s="8">
        <v>0.69378911222087458</v>
      </c>
      <c r="M61" s="8">
        <v>31.422075223258368</v>
      </c>
      <c r="N61" s="8">
        <v>30.660828674327799</v>
      </c>
      <c r="O61" s="8">
        <v>0.65951584319439716</v>
      </c>
      <c r="P61" s="8">
        <v>0.34184688428324994</v>
      </c>
      <c r="Q61" s="8">
        <v>0.92475353271256888</v>
      </c>
      <c r="R61" s="8">
        <v>0.15276424173691847</v>
      </c>
      <c r="S61" s="8">
        <v>0.71853114444282784</v>
      </c>
      <c r="T61" s="21">
        <v>2.9018380290466439</v>
      </c>
    </row>
    <row r="62" spans="1:20" x14ac:dyDescent="0.3">
      <c r="A62" s="27" t="s">
        <v>76</v>
      </c>
      <c r="B62" s="22">
        <v>21510694</v>
      </c>
      <c r="C62" s="7">
        <v>44599</v>
      </c>
      <c r="D62" s="22" t="s">
        <v>24</v>
      </c>
      <c r="E62" s="23">
        <v>42114</v>
      </c>
      <c r="F62" s="24">
        <v>2.3194376847400577</v>
      </c>
      <c r="G62" s="25">
        <v>153.43076023740196</v>
      </c>
      <c r="H62" s="24">
        <v>1.0861846863068698</v>
      </c>
      <c r="I62" s="24">
        <v>16.783658037723555</v>
      </c>
      <c r="J62" s="24">
        <v>2.3988420813478459</v>
      </c>
      <c r="K62" s="24">
        <v>11.207232791971796</v>
      </c>
      <c r="L62" s="24">
        <v>0.6891335197420404</v>
      </c>
      <c r="M62" s="24">
        <v>31.688913479286679</v>
      </c>
      <c r="N62" s="24">
        <v>30.346937951358687</v>
      </c>
      <c r="O62" s="24">
        <v>0.65270016112587892</v>
      </c>
      <c r="P62" s="24">
        <v>0.33972850039747299</v>
      </c>
      <c r="Q62" s="24">
        <v>0.90628355872798849</v>
      </c>
      <c r="R62" s="24">
        <v>0.17080619061869443</v>
      </c>
      <c r="S62" s="24">
        <v>0.78741753050632335</v>
      </c>
      <c r="T62" s="26">
        <v>2.9421615108861801</v>
      </c>
    </row>
    <row r="63" spans="1:20" s="33" customFormat="1" x14ac:dyDescent="0.3">
      <c r="A63" s="34"/>
      <c r="B63" s="35" t="s">
        <v>96</v>
      </c>
      <c r="C63" s="36">
        <v>44599</v>
      </c>
      <c r="D63" s="35" t="s">
        <v>24</v>
      </c>
      <c r="E63" s="39">
        <v>42114</v>
      </c>
      <c r="F63" s="38">
        <f>AVERAGE(F61:F62)</f>
        <v>2.2978108159179786</v>
      </c>
      <c r="G63" s="38">
        <f t="shared" ref="G63:T63" si="18">AVERAGE(G61:G62)</f>
        <v>153.51263392677748</v>
      </c>
      <c r="H63" s="38">
        <f t="shared" si="18"/>
        <v>1.1348859856525966</v>
      </c>
      <c r="I63" s="38">
        <f t="shared" si="18"/>
        <v>16.786011086634215</v>
      </c>
      <c r="J63" s="38">
        <f t="shared" si="18"/>
        <v>2.4055995783030308</v>
      </c>
      <c r="K63" s="38">
        <f t="shared" si="18"/>
        <v>11.173490805473362</v>
      </c>
      <c r="L63" s="38">
        <f t="shared" si="18"/>
        <v>0.69146131598145755</v>
      </c>
      <c r="M63" s="38">
        <f t="shared" si="18"/>
        <v>31.555494351272522</v>
      </c>
      <c r="N63" s="38">
        <f t="shared" si="18"/>
        <v>30.503883312843243</v>
      </c>
      <c r="O63" s="38">
        <f t="shared" si="18"/>
        <v>0.65610800216013798</v>
      </c>
      <c r="P63" s="38">
        <f t="shared" si="18"/>
        <v>0.34078769234036144</v>
      </c>
      <c r="Q63" s="38">
        <f t="shared" si="18"/>
        <v>0.91551854572027869</v>
      </c>
      <c r="R63" s="38">
        <f t="shared" si="18"/>
        <v>0.16178521617780645</v>
      </c>
      <c r="S63" s="38">
        <f t="shared" si="18"/>
        <v>0.75297433747457565</v>
      </c>
      <c r="T63" s="38">
        <f t="shared" si="18"/>
        <v>2.921999769966412</v>
      </c>
    </row>
    <row r="64" spans="1:20" x14ac:dyDescent="0.3">
      <c r="A64" s="20" t="s">
        <v>78</v>
      </c>
      <c r="B64" s="7"/>
      <c r="C64" s="7">
        <v>44599</v>
      </c>
      <c r="D64" s="7" t="s">
        <v>77</v>
      </c>
      <c r="E64" s="10">
        <v>42156</v>
      </c>
      <c r="F64" s="8">
        <v>7.879497560124368</v>
      </c>
      <c r="G64" s="13">
        <v>127.82517472845612</v>
      </c>
      <c r="H64" s="8">
        <v>8.3504161971666657E-2</v>
      </c>
      <c r="I64" s="8">
        <v>10.932652418327923</v>
      </c>
      <c r="J64" s="8">
        <v>3.722870129911827</v>
      </c>
      <c r="K64" s="8">
        <v>29.329201887621863</v>
      </c>
      <c r="L64" s="8">
        <v>2.1339937204428328</v>
      </c>
      <c r="M64" s="8">
        <v>45.25170663557239</v>
      </c>
      <c r="N64" s="8">
        <v>6.1578916285035667</v>
      </c>
      <c r="O64" s="8">
        <v>0.43724841081958998</v>
      </c>
      <c r="P64" s="8">
        <v>0.50882396881562408</v>
      </c>
      <c r="Q64" s="8">
        <v>0.42411388871771349</v>
      </c>
      <c r="R64" s="8">
        <v>0.17859059398937988</v>
      </c>
      <c r="S64" s="8">
        <v>0.17689862811904397</v>
      </c>
      <c r="T64" s="21">
        <v>0.66250392718657736</v>
      </c>
    </row>
    <row r="65" spans="1:20" x14ac:dyDescent="0.3">
      <c r="A65" s="27" t="s">
        <v>79</v>
      </c>
      <c r="B65" s="22"/>
      <c r="C65" s="22">
        <v>44599</v>
      </c>
      <c r="D65" s="22" t="s">
        <v>77</v>
      </c>
      <c r="E65" s="23">
        <v>42156</v>
      </c>
      <c r="F65" s="24">
        <v>7.7745264626507318</v>
      </c>
      <c r="G65" s="25">
        <v>127.65486813090729</v>
      </c>
      <c r="H65" s="24">
        <v>8.4027856480211743E-2</v>
      </c>
      <c r="I65" s="24">
        <v>10.983798189674101</v>
      </c>
      <c r="J65" s="24">
        <v>3.7400174161301876</v>
      </c>
      <c r="K65" s="24">
        <v>29.324051424979409</v>
      </c>
      <c r="L65" s="24">
        <v>2.1564238824319357</v>
      </c>
      <c r="M65" s="24">
        <v>45.126212259739248</v>
      </c>
      <c r="N65" s="24">
        <v>6.1739895265905913</v>
      </c>
      <c r="O65" s="24">
        <v>0.43578852607836061</v>
      </c>
      <c r="P65" s="24">
        <v>0.49940310338952143</v>
      </c>
      <c r="Q65" s="24">
        <v>0.42796852515518058</v>
      </c>
      <c r="R65" s="24">
        <v>0.2113875776363392</v>
      </c>
      <c r="S65" s="24">
        <v>0.17432909347548867</v>
      </c>
      <c r="T65" s="26">
        <v>0.66260261823941846</v>
      </c>
    </row>
    <row r="66" spans="1:20" s="33" customFormat="1" x14ac:dyDescent="0.3">
      <c r="A66" s="34"/>
      <c r="B66" s="35" t="s">
        <v>96</v>
      </c>
      <c r="C66" s="35">
        <v>44599</v>
      </c>
      <c r="D66" s="35" t="s">
        <v>77</v>
      </c>
      <c r="E66" s="39">
        <v>42156</v>
      </c>
      <c r="F66" s="38">
        <f>AVERAGE(F64:F65)</f>
        <v>7.8270120113875503</v>
      </c>
      <c r="G66" s="38">
        <f t="shared" ref="G66:T66" si="19">AVERAGE(G64:G65)</f>
        <v>127.7400214296817</v>
      </c>
      <c r="H66" s="38">
        <f t="shared" si="19"/>
        <v>8.37660092259392E-2</v>
      </c>
      <c r="I66" s="38">
        <f t="shared" si="19"/>
        <v>10.958225304001012</v>
      </c>
      <c r="J66" s="38">
        <f t="shared" si="19"/>
        <v>3.7314437730210073</v>
      </c>
      <c r="K66" s="38">
        <f t="shared" si="19"/>
        <v>29.326626656300636</v>
      </c>
      <c r="L66" s="38">
        <f t="shared" si="19"/>
        <v>2.1452088014373842</v>
      </c>
      <c r="M66" s="38">
        <f t="shared" si="19"/>
        <v>45.188959447655819</v>
      </c>
      <c r="N66" s="38">
        <f t="shared" si="19"/>
        <v>6.1659405775470795</v>
      </c>
      <c r="O66" s="38">
        <f t="shared" si="19"/>
        <v>0.43651846844897529</v>
      </c>
      <c r="P66" s="38">
        <f t="shared" si="19"/>
        <v>0.50411353610257281</v>
      </c>
      <c r="Q66" s="38">
        <f t="shared" si="19"/>
        <v>0.42604120693644704</v>
      </c>
      <c r="R66" s="38">
        <f t="shared" si="19"/>
        <v>0.19498908581285954</v>
      </c>
      <c r="S66" s="38">
        <f t="shared" si="19"/>
        <v>0.17561386079726632</v>
      </c>
      <c r="T66" s="38">
        <f t="shared" si="19"/>
        <v>0.66255327271299791</v>
      </c>
    </row>
    <row r="67" spans="1:20" x14ac:dyDescent="0.3">
      <c r="A67" s="20" t="s">
        <v>81</v>
      </c>
      <c r="B67" s="7">
        <v>21511026</v>
      </c>
      <c r="C67" s="22">
        <v>44599</v>
      </c>
      <c r="D67" s="7" t="s">
        <v>80</v>
      </c>
      <c r="E67" s="10">
        <v>42156</v>
      </c>
      <c r="F67" s="8">
        <v>2.3859258155733811</v>
      </c>
      <c r="G67" s="13">
        <v>154.07852217280524</v>
      </c>
      <c r="H67" s="8">
        <v>0.83764168565698027</v>
      </c>
      <c r="I67" s="8">
        <v>16.258882201836602</v>
      </c>
      <c r="J67" s="8">
        <v>2.2630180556931632</v>
      </c>
      <c r="K67" s="8">
        <v>12.51201832907144</v>
      </c>
      <c r="L67" s="8">
        <v>0.60599768671567456</v>
      </c>
      <c r="M67" s="8">
        <v>33.23788902128252</v>
      </c>
      <c r="N67" s="8">
        <v>29.302563240644286</v>
      </c>
      <c r="O67" s="8">
        <v>0.59925741081031425</v>
      </c>
      <c r="P67" s="8">
        <v>0.27662979156493517</v>
      </c>
      <c r="Q67" s="8">
        <v>0.83327372591636728</v>
      </c>
      <c r="R67" s="8">
        <v>0.11978356034616928</v>
      </c>
      <c r="S67" s="8">
        <v>0.54421004933822203</v>
      </c>
      <c r="T67" s="21">
        <v>2.6088352411233302</v>
      </c>
    </row>
    <row r="68" spans="1:20" x14ac:dyDescent="0.3">
      <c r="A68" s="27" t="s">
        <v>82</v>
      </c>
      <c r="B68" s="22">
        <v>21511026</v>
      </c>
      <c r="C68" s="7">
        <v>44599</v>
      </c>
      <c r="D68" s="22" t="s">
        <v>80</v>
      </c>
      <c r="E68" s="23">
        <v>42156</v>
      </c>
      <c r="F68" s="24">
        <v>2.3141477682447689</v>
      </c>
      <c r="G68" s="25">
        <v>154.26306950699004</v>
      </c>
      <c r="H68" s="24">
        <v>0.8538085357027122</v>
      </c>
      <c r="I68" s="24">
        <v>16.180010483852982</v>
      </c>
      <c r="J68" s="24">
        <v>2.2696584215902478</v>
      </c>
      <c r="K68" s="24">
        <v>12.321626350112663</v>
      </c>
      <c r="L68" s="24">
        <v>0.60031741456849685</v>
      </c>
      <c r="M68" s="24">
        <v>32.987364613140159</v>
      </c>
      <c r="N68" s="24">
        <v>29.511904878041783</v>
      </c>
      <c r="O68" s="24">
        <v>0.59369274229698998</v>
      </c>
      <c r="P68" s="24">
        <v>0.270394447435367</v>
      </c>
      <c r="Q68" s="24">
        <v>0.83061970008367103</v>
      </c>
      <c r="R68" s="24">
        <v>0.13941482195267224</v>
      </c>
      <c r="S68" s="24">
        <v>0.69273339142420598</v>
      </c>
      <c r="T68" s="26">
        <v>2.7484541997980472</v>
      </c>
    </row>
    <row r="69" spans="1:20" s="33" customFormat="1" x14ac:dyDescent="0.3">
      <c r="A69" s="34"/>
      <c r="B69" s="35" t="s">
        <v>96</v>
      </c>
      <c r="C69" s="36">
        <v>44599</v>
      </c>
      <c r="D69" s="35" t="s">
        <v>80</v>
      </c>
      <c r="E69" s="39">
        <v>42156</v>
      </c>
      <c r="F69" s="38">
        <f>AVERAGE(F67:F68)</f>
        <v>2.350036791909075</v>
      </c>
      <c r="G69" s="38">
        <f t="shared" ref="G69:T69" si="20">AVERAGE(G67:G68)</f>
        <v>154.17079583989764</v>
      </c>
      <c r="H69" s="38">
        <f t="shared" si="20"/>
        <v>0.84572511067984624</v>
      </c>
      <c r="I69" s="38">
        <f t="shared" si="20"/>
        <v>16.21944634284479</v>
      </c>
      <c r="J69" s="38">
        <f t="shared" si="20"/>
        <v>2.2663382386417057</v>
      </c>
      <c r="K69" s="38">
        <f t="shared" si="20"/>
        <v>12.416822339592052</v>
      </c>
      <c r="L69" s="38">
        <f t="shared" si="20"/>
        <v>0.60315755064208565</v>
      </c>
      <c r="M69" s="38">
        <f t="shared" si="20"/>
        <v>33.112626817211336</v>
      </c>
      <c r="N69" s="38">
        <f t="shared" si="20"/>
        <v>29.407234059343033</v>
      </c>
      <c r="O69" s="38">
        <f t="shared" si="20"/>
        <v>0.59647507655365217</v>
      </c>
      <c r="P69" s="38">
        <f t="shared" si="20"/>
        <v>0.27351211950015109</v>
      </c>
      <c r="Q69" s="38">
        <f t="shared" si="20"/>
        <v>0.8319467130000191</v>
      </c>
      <c r="R69" s="38">
        <f t="shared" si="20"/>
        <v>0.12959919114942076</v>
      </c>
      <c r="S69" s="38">
        <f t="shared" si="20"/>
        <v>0.61847172038121401</v>
      </c>
      <c r="T69" s="38">
        <f t="shared" si="20"/>
        <v>2.6786447204606887</v>
      </c>
    </row>
    <row r="70" spans="1:20" x14ac:dyDescent="0.3">
      <c r="A70" s="20" t="s">
        <v>83</v>
      </c>
      <c r="B70" s="7">
        <v>21510695</v>
      </c>
      <c r="C70" s="7">
        <v>51685</v>
      </c>
      <c r="D70" s="7" t="s">
        <v>24</v>
      </c>
      <c r="E70" s="10">
        <v>42111</v>
      </c>
      <c r="F70" s="8">
        <v>3.2113520069865809</v>
      </c>
      <c r="G70" s="13">
        <v>140.67809276640736</v>
      </c>
      <c r="H70" s="8">
        <v>0.62427015713464484</v>
      </c>
      <c r="I70" s="8">
        <v>13.686172035615298</v>
      </c>
      <c r="J70" s="8">
        <v>2.8657369287681149</v>
      </c>
      <c r="K70" s="8">
        <v>20.147830448602956</v>
      </c>
      <c r="L70" s="8">
        <v>1.5691042973461793</v>
      </c>
      <c r="M70" s="8">
        <v>37.717698164832072</v>
      </c>
      <c r="N70" s="8">
        <v>18.584072938081079</v>
      </c>
      <c r="O70" s="8">
        <v>0.60670641278135884</v>
      </c>
      <c r="P70" s="8">
        <v>0.39725961632273865</v>
      </c>
      <c r="Q70" s="8">
        <v>0.76594296795647787</v>
      </c>
      <c r="R70" s="8">
        <v>0.21076883047671771</v>
      </c>
      <c r="S70" s="8">
        <v>0.5898415751222672</v>
      </c>
      <c r="T70" s="21">
        <v>2.2345956269600862</v>
      </c>
    </row>
    <row r="71" spans="1:20" x14ac:dyDescent="0.3">
      <c r="A71" s="27" t="s">
        <v>84</v>
      </c>
      <c r="B71" s="22">
        <v>21510695</v>
      </c>
      <c r="C71" s="22">
        <v>51685</v>
      </c>
      <c r="D71" s="22" t="s">
        <v>24</v>
      </c>
      <c r="E71" s="23">
        <v>42111</v>
      </c>
      <c r="F71" s="24">
        <v>3.1678726021949251</v>
      </c>
      <c r="G71" s="25">
        <v>140.23828479371403</v>
      </c>
      <c r="H71" s="24">
        <v>0.61632094953515026</v>
      </c>
      <c r="I71" s="24">
        <v>13.65045951562556</v>
      </c>
      <c r="J71" s="24">
        <v>2.88662358510767</v>
      </c>
      <c r="K71" s="24">
        <v>20.314419704898647</v>
      </c>
      <c r="L71" s="24">
        <v>1.6113886051477688</v>
      </c>
      <c r="M71" s="24">
        <v>37.789406229038185</v>
      </c>
      <c r="N71" s="24">
        <v>18.353716501723895</v>
      </c>
      <c r="O71" s="24">
        <v>0.59639746051215692</v>
      </c>
      <c r="P71" s="24">
        <v>0.40194880971358915</v>
      </c>
      <c r="Q71" s="24">
        <v>0.75709706540541799</v>
      </c>
      <c r="R71" s="24">
        <v>0.21375803298281393</v>
      </c>
      <c r="S71" s="24">
        <v>0.64217054031815235</v>
      </c>
      <c r="T71" s="26">
        <v>2.1662929999910006</v>
      </c>
    </row>
    <row r="72" spans="1:20" s="33" customFormat="1" x14ac:dyDescent="0.3">
      <c r="A72" s="34"/>
      <c r="B72" s="35" t="s">
        <v>96</v>
      </c>
      <c r="C72" s="35">
        <v>51685</v>
      </c>
      <c r="D72" s="35" t="s">
        <v>24</v>
      </c>
      <c r="E72" s="39">
        <v>42111</v>
      </c>
      <c r="F72" s="38">
        <f>AVERAGE(F70:F71)</f>
        <v>3.189612304590753</v>
      </c>
      <c r="G72" s="38">
        <f t="shared" ref="G72:T72" si="21">AVERAGE(G70:G71)</f>
        <v>140.45818878006071</v>
      </c>
      <c r="H72" s="38">
        <f t="shared" si="21"/>
        <v>0.6202955533348975</v>
      </c>
      <c r="I72" s="38">
        <f t="shared" si="21"/>
        <v>13.668315775620428</v>
      </c>
      <c r="J72" s="38">
        <f t="shared" si="21"/>
        <v>2.8761802569378925</v>
      </c>
      <c r="K72" s="38">
        <f t="shared" si="21"/>
        <v>20.2311250767508</v>
      </c>
      <c r="L72" s="38">
        <f t="shared" si="21"/>
        <v>1.5902464512469741</v>
      </c>
      <c r="M72" s="38">
        <f t="shared" si="21"/>
        <v>37.753552196935132</v>
      </c>
      <c r="N72" s="38">
        <f t="shared" si="21"/>
        <v>18.468894719902487</v>
      </c>
      <c r="O72" s="38">
        <f t="shared" si="21"/>
        <v>0.60155193664675788</v>
      </c>
      <c r="P72" s="38">
        <f t="shared" si="21"/>
        <v>0.3996042130181639</v>
      </c>
      <c r="Q72" s="38">
        <f t="shared" si="21"/>
        <v>0.76152001668094793</v>
      </c>
      <c r="R72" s="38">
        <f t="shared" si="21"/>
        <v>0.21226343172976581</v>
      </c>
      <c r="S72" s="38">
        <f t="shared" si="21"/>
        <v>0.61600605772020978</v>
      </c>
      <c r="T72" s="38">
        <f t="shared" si="21"/>
        <v>2.2004443134755434</v>
      </c>
    </row>
    <row r="73" spans="1:20" x14ac:dyDescent="0.3">
      <c r="A73" s="20" t="s">
        <v>86</v>
      </c>
      <c r="B73" s="7"/>
      <c r="C73" s="22">
        <v>51685</v>
      </c>
      <c r="D73" s="7" t="s">
        <v>85</v>
      </c>
      <c r="E73" s="10">
        <v>42111</v>
      </c>
      <c r="F73" s="8">
        <v>10.29593349071577</v>
      </c>
      <c r="G73" s="13">
        <v>127.96346298160447</v>
      </c>
      <c r="H73" s="8">
        <v>9.8891107666974093E-2</v>
      </c>
      <c r="I73" s="8">
        <v>9.2635069292109122</v>
      </c>
      <c r="J73" s="8">
        <v>3.3829711530803888</v>
      </c>
      <c r="K73" s="8">
        <v>31.438956826739219</v>
      </c>
      <c r="L73" s="8">
        <v>2.4550395666581659</v>
      </c>
      <c r="M73" s="8">
        <v>45.320569901044102</v>
      </c>
      <c r="N73" s="8">
        <v>5.3446236550241961</v>
      </c>
      <c r="O73" s="8">
        <v>0.4086480024996394</v>
      </c>
      <c r="P73" s="8">
        <v>0.51047626976690219</v>
      </c>
      <c r="Q73" s="8">
        <v>0.54919602205669515</v>
      </c>
      <c r="R73" s="8">
        <v>0.25570679305987404</v>
      </c>
      <c r="S73" s="8">
        <v>0.20560882334508751</v>
      </c>
      <c r="T73" s="21">
        <v>0.76580494984784764</v>
      </c>
    </row>
    <row r="74" spans="1:20" x14ac:dyDescent="0.3">
      <c r="A74" s="27" t="s">
        <v>87</v>
      </c>
      <c r="B74" s="22"/>
      <c r="C74" s="7">
        <v>51685</v>
      </c>
      <c r="D74" s="22" t="s">
        <v>85</v>
      </c>
      <c r="E74" s="23">
        <v>42111</v>
      </c>
      <c r="F74" s="24">
        <v>10.256326452820382</v>
      </c>
      <c r="G74" s="25">
        <v>127.79825548313381</v>
      </c>
      <c r="H74" s="24">
        <v>0.10009415726589628</v>
      </c>
      <c r="I74" s="24">
        <v>9.3285716204265388</v>
      </c>
      <c r="J74" s="24">
        <v>3.3947999854796365</v>
      </c>
      <c r="K74" s="24">
        <v>31.406202967952872</v>
      </c>
      <c r="L74" s="24">
        <v>2.4368228104696179</v>
      </c>
      <c r="M74" s="24">
        <v>45.293958587438013</v>
      </c>
      <c r="N74" s="24">
        <v>5.3276558909871685</v>
      </c>
      <c r="O74" s="24">
        <v>0.40857805243261047</v>
      </c>
      <c r="P74" s="24">
        <v>0.5124776031167606</v>
      </c>
      <c r="Q74" s="24">
        <v>0.54413820943556757</v>
      </c>
      <c r="R74" s="24">
        <v>0.25357111707713986</v>
      </c>
      <c r="S74" s="24">
        <v>0.23887401803551964</v>
      </c>
      <c r="T74" s="26">
        <v>0.75425497988263146</v>
      </c>
    </row>
    <row r="75" spans="1:20" s="33" customFormat="1" x14ac:dyDescent="0.3">
      <c r="A75" s="34"/>
      <c r="B75" s="35" t="s">
        <v>96</v>
      </c>
      <c r="C75" s="36">
        <v>51685</v>
      </c>
      <c r="D75" s="35" t="s">
        <v>85</v>
      </c>
      <c r="E75" s="39">
        <v>42111</v>
      </c>
      <c r="F75" s="38">
        <f>AVERAGE(F73:F74)</f>
        <v>10.276129971768075</v>
      </c>
      <c r="G75" s="38">
        <f t="shared" ref="G75:T75" si="22">AVERAGE(G73:G74)</f>
        <v>127.88085923236915</v>
      </c>
      <c r="H75" s="38">
        <f t="shared" si="22"/>
        <v>9.9492632466435194E-2</v>
      </c>
      <c r="I75" s="38">
        <f t="shared" si="22"/>
        <v>9.2960392748187246</v>
      </c>
      <c r="J75" s="38">
        <f t="shared" si="22"/>
        <v>3.3888855692800126</v>
      </c>
      <c r="K75" s="38">
        <f t="shared" si="22"/>
        <v>31.422579897346047</v>
      </c>
      <c r="L75" s="38">
        <f t="shared" si="22"/>
        <v>2.4459311885638919</v>
      </c>
      <c r="M75" s="38">
        <f t="shared" si="22"/>
        <v>45.307264244241054</v>
      </c>
      <c r="N75" s="38">
        <f t="shared" si="22"/>
        <v>5.3361397730056819</v>
      </c>
      <c r="O75" s="38">
        <f t="shared" si="22"/>
        <v>0.40861302746612493</v>
      </c>
      <c r="P75" s="38">
        <f t="shared" si="22"/>
        <v>0.51147693644183145</v>
      </c>
      <c r="Q75" s="38">
        <f t="shared" si="22"/>
        <v>0.54666711574613136</v>
      </c>
      <c r="R75" s="38">
        <f t="shared" si="22"/>
        <v>0.25463895506850698</v>
      </c>
      <c r="S75" s="38">
        <f t="shared" si="22"/>
        <v>0.22224142069030356</v>
      </c>
      <c r="T75" s="38">
        <f t="shared" si="22"/>
        <v>0.76002996486523955</v>
      </c>
    </row>
    <row r="76" spans="1:20" x14ac:dyDescent="0.3">
      <c r="A76" s="20" t="s">
        <v>88</v>
      </c>
      <c r="B76" s="7"/>
      <c r="C76" s="7">
        <v>51685</v>
      </c>
      <c r="D76" s="7" t="s">
        <v>24</v>
      </c>
      <c r="E76" s="10">
        <v>42172</v>
      </c>
      <c r="F76" s="8">
        <v>3.1976753797098563</v>
      </c>
      <c r="G76" s="13">
        <v>132.48493412532875</v>
      </c>
      <c r="H76" s="8">
        <v>0.4908666099221432</v>
      </c>
      <c r="I76" s="8">
        <v>12.941798566936132</v>
      </c>
      <c r="J76" s="8">
        <v>2.4665729808817507</v>
      </c>
      <c r="K76" s="8">
        <v>28.609847824551505</v>
      </c>
      <c r="L76" s="8">
        <v>1.8055766277009018</v>
      </c>
      <c r="M76" s="8">
        <v>34.789481422728109</v>
      </c>
      <c r="N76" s="8">
        <v>14.661051056058142</v>
      </c>
      <c r="O76" s="8">
        <v>0.53660268943430434</v>
      </c>
      <c r="P76" s="8">
        <v>0.52125578005984485</v>
      </c>
      <c r="Q76" s="8">
        <v>0.64050871887749283</v>
      </c>
      <c r="R76" s="8">
        <v>0.17929558704668527</v>
      </c>
      <c r="S76" s="8">
        <v>0.50619607085289497</v>
      </c>
      <c r="T76" s="21">
        <v>1.8509460649500937</v>
      </c>
    </row>
    <row r="77" spans="1:20" x14ac:dyDescent="0.3">
      <c r="A77" s="27" t="s">
        <v>89</v>
      </c>
      <c r="B77" s="22"/>
      <c r="C77" s="22">
        <v>51685</v>
      </c>
      <c r="D77" s="22" t="s">
        <v>24</v>
      </c>
      <c r="E77" s="23">
        <v>42172</v>
      </c>
      <c r="F77" s="24">
        <v>3.2113877911783355</v>
      </c>
      <c r="G77" s="25">
        <v>132.31468619740886</v>
      </c>
      <c r="H77" s="24">
        <v>0.50951158341546077</v>
      </c>
      <c r="I77" s="24">
        <v>12.885118654069849</v>
      </c>
      <c r="J77" s="24">
        <v>2.4767887564224687</v>
      </c>
      <c r="K77" s="24">
        <v>28.680348272975962</v>
      </c>
      <c r="L77" s="24">
        <v>1.7909122395817216</v>
      </c>
      <c r="M77" s="24">
        <v>34.776857664038829</v>
      </c>
      <c r="N77" s="24">
        <v>14.574358275900797</v>
      </c>
      <c r="O77" s="24">
        <v>0.54130171736990962</v>
      </c>
      <c r="P77" s="24">
        <v>0.55262443608723344</v>
      </c>
      <c r="Q77" s="24">
        <v>0.64987594929610992</v>
      </c>
      <c r="R77" s="24">
        <v>0.18232292199028341</v>
      </c>
      <c r="S77" s="24">
        <v>0.52096154964078145</v>
      </c>
      <c r="T77" s="26">
        <v>1.8590179792106198</v>
      </c>
    </row>
    <row r="78" spans="1:20" s="33" customFormat="1" x14ac:dyDescent="0.3">
      <c r="A78" s="34"/>
      <c r="B78" s="35" t="s">
        <v>96</v>
      </c>
      <c r="C78" s="35">
        <v>51685</v>
      </c>
      <c r="D78" s="35" t="s">
        <v>24</v>
      </c>
      <c r="E78" s="39">
        <v>42172</v>
      </c>
      <c r="F78" s="38">
        <f>AVERAGE(F76:F77)</f>
        <v>3.2045315854440961</v>
      </c>
      <c r="G78" s="38">
        <f t="shared" ref="G78:T78" si="23">AVERAGE(G76:G77)</f>
        <v>132.3998101613688</v>
      </c>
      <c r="H78" s="38">
        <f t="shared" si="23"/>
        <v>0.50018909666880196</v>
      </c>
      <c r="I78" s="38">
        <f t="shared" si="23"/>
        <v>12.913458610502991</v>
      </c>
      <c r="J78" s="38">
        <f t="shared" si="23"/>
        <v>2.4716808686521095</v>
      </c>
      <c r="K78" s="38">
        <f t="shared" si="23"/>
        <v>28.645098048763735</v>
      </c>
      <c r="L78" s="38">
        <f t="shared" si="23"/>
        <v>1.7982444336413117</v>
      </c>
      <c r="M78" s="38">
        <f t="shared" si="23"/>
        <v>34.783169543383465</v>
      </c>
      <c r="N78" s="38">
        <f t="shared" si="23"/>
        <v>14.61770466597947</v>
      </c>
      <c r="O78" s="38">
        <f t="shared" si="23"/>
        <v>0.53895220340210703</v>
      </c>
      <c r="P78" s="38">
        <f t="shared" si="23"/>
        <v>0.5369401080735392</v>
      </c>
      <c r="Q78" s="38">
        <f t="shared" si="23"/>
        <v>0.64519233408680132</v>
      </c>
      <c r="R78" s="38">
        <f t="shared" si="23"/>
        <v>0.18080925451848434</v>
      </c>
      <c r="S78" s="38">
        <f t="shared" si="23"/>
        <v>0.51357881024683816</v>
      </c>
      <c r="T78" s="38">
        <f t="shared" si="23"/>
        <v>1.8549820220803568</v>
      </c>
    </row>
    <row r="79" spans="1:20" x14ac:dyDescent="0.3">
      <c r="A79" s="20" t="s">
        <v>91</v>
      </c>
      <c r="B79" s="7"/>
      <c r="C79" s="22">
        <v>51685</v>
      </c>
      <c r="D79" s="7" t="s">
        <v>90</v>
      </c>
      <c r="E79" s="10">
        <v>42172</v>
      </c>
      <c r="F79" s="8">
        <v>10.865814106006502</v>
      </c>
      <c r="G79" s="13">
        <v>115.72946871729226</v>
      </c>
      <c r="H79" s="8">
        <v>9.2462455030482282E-2</v>
      </c>
      <c r="I79" s="8">
        <v>7.7364183376673372</v>
      </c>
      <c r="J79" s="8">
        <v>2.9202872778933795</v>
      </c>
      <c r="K79" s="8">
        <v>49.150755705454323</v>
      </c>
      <c r="L79" s="8">
        <v>3.0331985908375625</v>
      </c>
      <c r="M79" s="8">
        <v>28.338817013761592</v>
      </c>
      <c r="N79" s="8">
        <v>6.0013561684240688</v>
      </c>
      <c r="O79" s="8">
        <v>0.42214261179118462</v>
      </c>
      <c r="P79" s="8">
        <v>0.71337360794127314</v>
      </c>
      <c r="Q79" s="8">
        <v>0.51970063608608874</v>
      </c>
      <c r="R79" s="8">
        <v>9.908256629785446E-2</v>
      </c>
      <c r="S79" s="8">
        <v>0.23240082487118066</v>
      </c>
      <c r="T79" s="21">
        <v>0.74000420394366984</v>
      </c>
    </row>
    <row r="80" spans="1:20" x14ac:dyDescent="0.3">
      <c r="A80" s="27" t="s">
        <v>92</v>
      </c>
      <c r="B80" s="22"/>
      <c r="C80" s="7">
        <v>51685</v>
      </c>
      <c r="D80" s="22" t="s">
        <v>90</v>
      </c>
      <c r="E80" s="23">
        <v>42172</v>
      </c>
      <c r="F80" s="24">
        <v>11.228631367949918</v>
      </c>
      <c r="G80" s="25">
        <v>115.66457071825585</v>
      </c>
      <c r="H80" s="24">
        <v>9.1490106105135985E-2</v>
      </c>
      <c r="I80" s="24">
        <v>7.720324161243024</v>
      </c>
      <c r="J80" s="24">
        <v>2.9127927986082729</v>
      </c>
      <c r="K80" s="24">
        <v>49.138839748282109</v>
      </c>
      <c r="L80" s="24">
        <v>3.0903527176317005</v>
      </c>
      <c r="M80" s="24">
        <v>28.268744113241866</v>
      </c>
      <c r="N80" s="24">
        <v>5.9910927359913257</v>
      </c>
      <c r="O80" s="24">
        <v>0.42370815327003752</v>
      </c>
      <c r="P80" s="24">
        <v>0.71357149672068632</v>
      </c>
      <c r="Q80" s="24">
        <v>0.51960757221456455</v>
      </c>
      <c r="R80" s="24">
        <v>0.10153038781495925</v>
      </c>
      <c r="S80" s="24">
        <v>0.22120699411435843</v>
      </c>
      <c r="T80" s="26">
        <v>0.80673901476194487</v>
      </c>
    </row>
    <row r="81" spans="1:20" s="33" customFormat="1" x14ac:dyDescent="0.3">
      <c r="A81" s="35"/>
      <c r="B81" s="35" t="s">
        <v>96</v>
      </c>
      <c r="C81" s="36">
        <v>51685</v>
      </c>
      <c r="D81" s="35" t="s">
        <v>90</v>
      </c>
      <c r="E81" s="39">
        <v>42172</v>
      </c>
      <c r="F81" s="38">
        <f>AVERAGE(F79:F80)</f>
        <v>11.04722273697821</v>
      </c>
      <c r="G81" s="38">
        <f t="shared" ref="G81:T81" si="24">AVERAGE(G79:G80)</f>
        <v>115.69701971777405</v>
      </c>
      <c r="H81" s="38">
        <f t="shared" si="24"/>
        <v>9.1976280567809127E-2</v>
      </c>
      <c r="I81" s="38">
        <f t="shared" si="24"/>
        <v>7.7283712494551811</v>
      </c>
      <c r="J81" s="38">
        <f t="shared" si="24"/>
        <v>2.916540038250826</v>
      </c>
      <c r="K81" s="38">
        <f t="shared" si="24"/>
        <v>49.144797726868219</v>
      </c>
      <c r="L81" s="38">
        <f t="shared" si="24"/>
        <v>3.0617756542346317</v>
      </c>
      <c r="M81" s="38">
        <f t="shared" si="24"/>
        <v>28.303780563501729</v>
      </c>
      <c r="N81" s="38">
        <f t="shared" si="24"/>
        <v>5.9962244522076968</v>
      </c>
      <c r="O81" s="38">
        <f t="shared" si="24"/>
        <v>0.42292538253061107</v>
      </c>
      <c r="P81" s="38">
        <f t="shared" si="24"/>
        <v>0.71347255233097973</v>
      </c>
      <c r="Q81" s="38">
        <f t="shared" si="24"/>
        <v>0.51965410415032665</v>
      </c>
      <c r="R81" s="38">
        <f t="shared" si="24"/>
        <v>0.10030647705640686</v>
      </c>
      <c r="S81" s="38">
        <f t="shared" si="24"/>
        <v>0.22680390949276955</v>
      </c>
      <c r="T81" s="38">
        <f t="shared" si="24"/>
        <v>0.77337160935280735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sqref="A1:XFD1048576"/>
    </sheetView>
  </sheetViews>
  <sheetFormatPr defaultRowHeight="14.4" x14ac:dyDescent="0.3"/>
  <cols>
    <col min="1" max="1" width="14.109375" customWidth="1"/>
    <col min="2" max="2" width="25.6640625" customWidth="1"/>
    <col min="3" max="3" width="10.77734375" customWidth="1"/>
    <col min="4" max="4" width="13.5546875" customWidth="1"/>
  </cols>
  <sheetData>
    <row r="1" spans="1:18" ht="17.399999999999999" x14ac:dyDescent="0.3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17.399999999999999" x14ac:dyDescent="0.3">
      <c r="A2" s="1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15.6" x14ac:dyDescent="0.3">
      <c r="A3" s="2" t="s">
        <v>98</v>
      </c>
      <c r="B3" s="2"/>
      <c r="C3" s="2"/>
      <c r="D3" s="2"/>
      <c r="E3" s="2"/>
      <c r="F3" s="5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</row>
    <row r="4" spans="1:18" x14ac:dyDescent="0.3">
      <c r="F4" s="6" t="s">
        <v>5</v>
      </c>
      <c r="G4" s="6" t="s">
        <v>5</v>
      </c>
      <c r="H4" s="6" t="s">
        <v>5</v>
      </c>
      <c r="I4" s="6" t="s">
        <v>5</v>
      </c>
      <c r="J4" s="6" t="s">
        <v>5</v>
      </c>
      <c r="K4" s="6" t="s">
        <v>5</v>
      </c>
      <c r="L4" s="6" t="s">
        <v>5</v>
      </c>
      <c r="M4" s="6" t="s">
        <v>5</v>
      </c>
      <c r="N4" s="6" t="s">
        <v>5</v>
      </c>
      <c r="O4" s="6" t="s">
        <v>5</v>
      </c>
      <c r="P4" s="6" t="s">
        <v>5</v>
      </c>
      <c r="Q4" s="6" t="s">
        <v>5</v>
      </c>
      <c r="R4" s="6" t="s">
        <v>5</v>
      </c>
    </row>
    <row r="5" spans="1:18" x14ac:dyDescent="0.3">
      <c r="D5" s="9" t="s">
        <v>95</v>
      </c>
      <c r="E5" s="11" t="s">
        <v>59</v>
      </c>
      <c r="F5" s="17" t="s">
        <v>6</v>
      </c>
      <c r="G5" s="17" t="s">
        <v>6</v>
      </c>
      <c r="H5" s="17" t="s">
        <v>6</v>
      </c>
      <c r="I5" s="17" t="s">
        <v>6</v>
      </c>
      <c r="J5" s="17" t="s">
        <v>6</v>
      </c>
      <c r="K5" s="17" t="s">
        <v>6</v>
      </c>
      <c r="L5" s="17" t="s">
        <v>6</v>
      </c>
      <c r="M5" s="17" t="s">
        <v>6</v>
      </c>
      <c r="N5" s="17" t="s">
        <v>6</v>
      </c>
      <c r="O5" s="17" t="s">
        <v>6</v>
      </c>
      <c r="P5" s="17" t="s">
        <v>6</v>
      </c>
      <c r="Q5" s="17" t="s">
        <v>6</v>
      </c>
      <c r="R5" s="17" t="s">
        <v>6</v>
      </c>
    </row>
    <row r="6" spans="1:18" ht="15" thickBot="1" x14ac:dyDescent="0.35">
      <c r="A6" s="14" t="s">
        <v>97</v>
      </c>
      <c r="B6" s="14" t="s">
        <v>8</v>
      </c>
      <c r="C6" s="15" t="s">
        <v>9</v>
      </c>
      <c r="D6" s="19" t="s">
        <v>94</v>
      </c>
      <c r="E6" s="16" t="s">
        <v>93</v>
      </c>
      <c r="F6" s="16" t="s">
        <v>11</v>
      </c>
      <c r="G6" s="16" t="s">
        <v>12</v>
      </c>
      <c r="H6" s="16" t="s">
        <v>13</v>
      </c>
      <c r="I6" s="16" t="s">
        <v>14</v>
      </c>
      <c r="J6" s="16" t="s">
        <v>15</v>
      </c>
      <c r="K6" s="16" t="s">
        <v>16</v>
      </c>
      <c r="L6" s="16" t="s">
        <v>17</v>
      </c>
      <c r="M6" s="16" t="s">
        <v>18</v>
      </c>
      <c r="N6" s="16" t="s">
        <v>19</v>
      </c>
      <c r="O6" s="16" t="s">
        <v>20</v>
      </c>
      <c r="P6" s="16" t="s">
        <v>21</v>
      </c>
      <c r="Q6" s="16" t="s">
        <v>22</v>
      </c>
      <c r="R6" s="16" t="s">
        <v>23</v>
      </c>
    </row>
    <row r="7" spans="1:18" s="46" customFormat="1" x14ac:dyDescent="0.3">
      <c r="A7" s="42">
        <v>55906</v>
      </c>
      <c r="B7" s="43" t="s">
        <v>24</v>
      </c>
      <c r="C7" s="44">
        <v>42123</v>
      </c>
      <c r="D7" s="45">
        <v>1.7948518570671499</v>
      </c>
      <c r="E7" s="45">
        <v>156.68162399619627</v>
      </c>
      <c r="F7" s="45">
        <v>1.2818221704372328</v>
      </c>
      <c r="G7" s="45">
        <v>18.101547203355715</v>
      </c>
      <c r="H7" s="45">
        <v>2.1503282870979579</v>
      </c>
      <c r="I7" s="45">
        <v>8.5223715226620733</v>
      </c>
      <c r="J7" s="45">
        <v>0.71336702006451347</v>
      </c>
      <c r="K7" s="45">
        <v>28.652565309342684</v>
      </c>
      <c r="L7" s="45">
        <v>34.210412748575749</v>
      </c>
      <c r="M7" s="45">
        <v>0.76031467830208532</v>
      </c>
      <c r="N7" s="45">
        <v>0.41259877346149043</v>
      </c>
      <c r="O7" s="45">
        <v>0.93823228710562545</v>
      </c>
      <c r="P7" s="45">
        <v>0.19280861560182422</v>
      </c>
      <c r="Q7" s="45">
        <v>0.74913886464864876</v>
      </c>
      <c r="R7" s="45">
        <v>3.3144925193444053</v>
      </c>
    </row>
    <row r="8" spans="1:18" s="46" customFormat="1" x14ac:dyDescent="0.3">
      <c r="A8" s="42">
        <v>55906</v>
      </c>
      <c r="B8" s="42" t="s">
        <v>27</v>
      </c>
      <c r="C8" s="47">
        <v>42122</v>
      </c>
      <c r="D8" s="45">
        <v>7.3602998395536536</v>
      </c>
      <c r="E8" s="45">
        <v>131.89223527355381</v>
      </c>
      <c r="F8" s="45">
        <v>8.4174583629709546E-2</v>
      </c>
      <c r="G8" s="45">
        <v>9.8403791698780889</v>
      </c>
      <c r="H8" s="45">
        <v>3.1759407824169879</v>
      </c>
      <c r="I8" s="45">
        <v>28.221201858963951</v>
      </c>
      <c r="J8" s="45">
        <v>2.2839722444172939</v>
      </c>
      <c r="K8" s="45">
        <v>48.297331972546658</v>
      </c>
      <c r="L8" s="45">
        <v>6.0231916753659718</v>
      </c>
      <c r="M8" s="45">
        <v>0.38483113125784651</v>
      </c>
      <c r="N8" s="45">
        <v>0.40734814315683299</v>
      </c>
      <c r="O8" s="45">
        <v>0.40095438679748197</v>
      </c>
      <c r="P8" s="45">
        <v>7.5827971715189485E-2</v>
      </c>
      <c r="Q8" s="45">
        <v>0.17974565208895643</v>
      </c>
      <c r="R8" s="45">
        <v>0.62510042776501962</v>
      </c>
    </row>
    <row r="9" spans="1:18" s="46" customFormat="1" x14ac:dyDescent="0.3">
      <c r="A9" s="42">
        <v>55906</v>
      </c>
      <c r="B9" s="42" t="s">
        <v>30</v>
      </c>
      <c r="C9" s="47">
        <v>42156</v>
      </c>
      <c r="D9" s="45">
        <v>2.016861367889021</v>
      </c>
      <c r="E9" s="45">
        <v>144.10341566069343</v>
      </c>
      <c r="F9" s="45">
        <v>1.3888348770573633</v>
      </c>
      <c r="G9" s="45">
        <v>19.679150859255593</v>
      </c>
      <c r="H9" s="45">
        <v>2.5006315902754972</v>
      </c>
      <c r="I9" s="45">
        <v>9.1046182009892966</v>
      </c>
      <c r="J9" s="45">
        <v>0.86266001211579413</v>
      </c>
      <c r="K9" s="45">
        <v>28.502602976233071</v>
      </c>
      <c r="L9" s="45">
        <v>28.688080708366726</v>
      </c>
      <c r="M9" s="45">
        <v>0.88906431745288217</v>
      </c>
      <c r="N9" s="45">
        <v>0.76826640354071363</v>
      </c>
      <c r="O9" s="45">
        <v>1.0537014777305931</v>
      </c>
      <c r="P9" s="45">
        <v>1.3690884933729777</v>
      </c>
      <c r="Q9" s="45">
        <v>0.97020712359035355</v>
      </c>
      <c r="R9" s="45">
        <v>4.2230929600191445</v>
      </c>
    </row>
    <row r="10" spans="1:18" s="46" customFormat="1" x14ac:dyDescent="0.3">
      <c r="A10" s="42">
        <v>55949</v>
      </c>
      <c r="B10" s="42" t="s">
        <v>24</v>
      </c>
      <c r="C10" s="47">
        <v>42111</v>
      </c>
      <c r="D10" s="45">
        <v>2.4490197369916351</v>
      </c>
      <c r="E10" s="45">
        <v>151.45776807970671</v>
      </c>
      <c r="F10" s="45">
        <v>1.0148541655365051</v>
      </c>
      <c r="G10" s="45">
        <v>16.227901717999373</v>
      </c>
      <c r="H10" s="45">
        <v>2.0095883788295681</v>
      </c>
      <c r="I10" s="45">
        <v>10.348492955039095</v>
      </c>
      <c r="J10" s="45">
        <v>0.83214083521221793</v>
      </c>
      <c r="K10" s="45">
        <v>27.298763069689564</v>
      </c>
      <c r="L10" s="45">
        <v>31.334899859220243</v>
      </c>
      <c r="M10" s="45">
        <v>0.70761185314255104</v>
      </c>
      <c r="N10" s="45">
        <v>1.4724831553105129</v>
      </c>
      <c r="O10" s="45">
        <v>0.89007419024375134</v>
      </c>
      <c r="P10" s="45">
        <v>4.0553435717944986</v>
      </c>
      <c r="Q10" s="45">
        <v>0.63597129691654053</v>
      </c>
      <c r="R10" s="45">
        <v>3.1718749510655897</v>
      </c>
    </row>
    <row r="11" spans="1:18" s="46" customFormat="1" x14ac:dyDescent="0.3">
      <c r="A11" s="42">
        <v>55949</v>
      </c>
      <c r="B11" s="42" t="s">
        <v>35</v>
      </c>
      <c r="C11" s="47">
        <v>42111</v>
      </c>
      <c r="D11" s="45">
        <v>6.3976963308275403</v>
      </c>
      <c r="E11" s="45">
        <v>125.02983242243533</v>
      </c>
      <c r="F11" s="45">
        <v>0.11693055502745778</v>
      </c>
      <c r="G11" s="45">
        <v>12.226102122051639</v>
      </c>
      <c r="H11" s="45">
        <v>2.6852949484364887</v>
      </c>
      <c r="I11" s="45">
        <v>29.201762371987527</v>
      </c>
      <c r="J11" s="45">
        <v>0.98094865979219947</v>
      </c>
      <c r="K11" s="45">
        <v>50.676143504072968</v>
      </c>
      <c r="L11" s="45">
        <v>1.9603745546733007</v>
      </c>
      <c r="M11" s="45">
        <v>0.2953715524893587</v>
      </c>
      <c r="N11" s="45">
        <v>0.45954141404466037</v>
      </c>
      <c r="O11" s="45">
        <v>0.39826846527627235</v>
      </c>
      <c r="P11" s="45">
        <v>0.14227160024327709</v>
      </c>
      <c r="Q11" s="45">
        <v>0.20888575158475783</v>
      </c>
      <c r="R11" s="45">
        <v>0.64810450032010181</v>
      </c>
    </row>
    <row r="12" spans="1:18" s="46" customFormat="1" x14ac:dyDescent="0.3">
      <c r="A12" s="42">
        <v>55949</v>
      </c>
      <c r="B12" s="42" t="s">
        <v>24</v>
      </c>
      <c r="C12" s="47">
        <v>42170</v>
      </c>
      <c r="D12" s="45">
        <v>2.1782031779141988</v>
      </c>
      <c r="E12" s="45">
        <v>159.65089539419114</v>
      </c>
      <c r="F12" s="45">
        <v>1.4047539544135157</v>
      </c>
      <c r="G12" s="45">
        <v>17.729027465244492</v>
      </c>
      <c r="H12" s="45">
        <v>2.4405804751528635</v>
      </c>
      <c r="I12" s="45">
        <v>7.8750205551054684</v>
      </c>
      <c r="J12" s="45">
        <v>0.75017005066719411</v>
      </c>
      <c r="K12" s="45">
        <v>22.654905406113919</v>
      </c>
      <c r="L12" s="45">
        <v>39.230017199041825</v>
      </c>
      <c r="M12" s="45">
        <v>0.85667187575993076</v>
      </c>
      <c r="N12" s="45">
        <v>0.64771543095638595</v>
      </c>
      <c r="O12" s="45">
        <v>1.0850272754657868</v>
      </c>
      <c r="P12" s="45">
        <v>1.0038635152577911</v>
      </c>
      <c r="Q12" s="45">
        <v>0.78220864582228988</v>
      </c>
      <c r="R12" s="45">
        <v>3.540038150998555</v>
      </c>
    </row>
    <row r="13" spans="1:18" s="46" customFormat="1" x14ac:dyDescent="0.3">
      <c r="A13" s="48">
        <v>50425</v>
      </c>
      <c r="B13" s="48" t="s">
        <v>24</v>
      </c>
      <c r="C13" s="49">
        <v>42117</v>
      </c>
      <c r="D13" s="45">
        <v>2.3750484157489575</v>
      </c>
      <c r="E13" s="45">
        <v>154.24196806395574</v>
      </c>
      <c r="F13" s="45">
        <v>0.88770260730185857</v>
      </c>
      <c r="G13" s="45">
        <v>16.136786475642197</v>
      </c>
      <c r="H13" s="45">
        <v>2.3722605372270964</v>
      </c>
      <c r="I13" s="45">
        <v>10.342402569327158</v>
      </c>
      <c r="J13" s="45">
        <v>0.79224204663158038</v>
      </c>
      <c r="K13" s="45">
        <v>37.172770813791772</v>
      </c>
      <c r="L13" s="45">
        <v>27.657917567054916</v>
      </c>
      <c r="M13" s="45">
        <v>0.56016489009154147</v>
      </c>
      <c r="N13" s="45">
        <v>0.3128186594076558</v>
      </c>
      <c r="O13" s="45">
        <v>0.74866888885313632</v>
      </c>
      <c r="P13" s="45">
        <v>0.13464549665296743</v>
      </c>
      <c r="Q13" s="45">
        <v>0.74386428750272726</v>
      </c>
      <c r="R13" s="45">
        <v>2.1377551605153897</v>
      </c>
    </row>
    <row r="14" spans="1:18" s="46" customFormat="1" x14ac:dyDescent="0.3">
      <c r="A14" s="43">
        <v>50425</v>
      </c>
      <c r="B14" s="42" t="s">
        <v>42</v>
      </c>
      <c r="C14" s="47">
        <v>42122</v>
      </c>
      <c r="D14" s="45">
        <v>2.9080033171308299</v>
      </c>
      <c r="E14" s="45">
        <v>121.55352314972791</v>
      </c>
      <c r="F14" s="45">
        <v>0.25077293955121249</v>
      </c>
      <c r="G14" s="45">
        <v>18.193710244758289</v>
      </c>
      <c r="H14" s="45">
        <v>3.4318664951203286</v>
      </c>
      <c r="I14" s="45">
        <v>21.666085724325796</v>
      </c>
      <c r="J14" s="45">
        <v>0.86924545022653144</v>
      </c>
      <c r="K14" s="45">
        <v>47.015662915932523</v>
      </c>
      <c r="L14" s="45">
        <v>5.37458336183421</v>
      </c>
      <c r="M14" s="45">
        <v>0.42047372869994804</v>
      </c>
      <c r="N14" s="45">
        <v>0.5737133694088058</v>
      </c>
      <c r="O14" s="45">
        <v>0.79388406903158426</v>
      </c>
      <c r="P14" s="45">
        <v>0.26367178091419791</v>
      </c>
      <c r="Q14" s="45">
        <v>0.23173159169970925</v>
      </c>
      <c r="R14" s="45">
        <v>0.91459832849685085</v>
      </c>
    </row>
    <row r="15" spans="1:18" s="46" customFormat="1" x14ac:dyDescent="0.3">
      <c r="A15" s="48">
        <v>50425</v>
      </c>
      <c r="B15" s="42" t="s">
        <v>45</v>
      </c>
      <c r="C15" s="47">
        <v>42177</v>
      </c>
      <c r="D15" s="45">
        <v>2.5080964285761143</v>
      </c>
      <c r="E15" s="45">
        <v>150.5399339501252</v>
      </c>
      <c r="F15" s="45">
        <v>0.69059594153308645</v>
      </c>
      <c r="G15" s="45">
        <v>17.161142569591387</v>
      </c>
      <c r="H15" s="45">
        <v>2.0257965615508136</v>
      </c>
      <c r="I15" s="45">
        <v>10.789787072618452</v>
      </c>
      <c r="J15" s="45">
        <v>0.77927107463085044</v>
      </c>
      <c r="K15" s="45">
        <v>39.33590781872573</v>
      </c>
      <c r="L15" s="45">
        <v>24.363898433177891</v>
      </c>
      <c r="M15" s="45">
        <v>0.48945291537803343</v>
      </c>
      <c r="N15" s="45">
        <v>0.44212520635168973</v>
      </c>
      <c r="O15" s="45">
        <v>0.58320033495168966</v>
      </c>
      <c r="P15" s="45">
        <v>0.31389683806320834</v>
      </c>
      <c r="Q15" s="45">
        <v>0.66014363121749042</v>
      </c>
      <c r="R15" s="45">
        <v>2.364781602209689</v>
      </c>
    </row>
    <row r="16" spans="1:18" s="46" customFormat="1" x14ac:dyDescent="0.3">
      <c r="A16" s="43">
        <v>50425</v>
      </c>
      <c r="B16" s="42" t="s">
        <v>48</v>
      </c>
      <c r="C16" s="47">
        <v>42177</v>
      </c>
      <c r="D16" s="45">
        <v>3.0239170405058817</v>
      </c>
      <c r="E16" s="45">
        <v>120.10387987640408</v>
      </c>
      <c r="F16" s="45">
        <v>0.21821178385779288</v>
      </c>
      <c r="G16" s="45">
        <v>15.004889097601517</v>
      </c>
      <c r="H16" s="45">
        <v>4.4222381695981268</v>
      </c>
      <c r="I16" s="45">
        <v>27.302903474550753</v>
      </c>
      <c r="J16" s="45">
        <v>0.84283055470008139</v>
      </c>
      <c r="K16" s="45">
        <v>43.80657856917972</v>
      </c>
      <c r="L16" s="45">
        <v>5.2021260623991274</v>
      </c>
      <c r="M16" s="45">
        <v>0.51831685105039593</v>
      </c>
      <c r="N16" s="45">
        <v>0.44292852687674084</v>
      </c>
      <c r="O16" s="45">
        <v>1.0196763562190376</v>
      </c>
      <c r="P16" s="45">
        <v>9.8282189810757731E-2</v>
      </c>
      <c r="Q16" s="45">
        <v>0.22960832613621174</v>
      </c>
      <c r="R16" s="45">
        <v>0.89141003801972829</v>
      </c>
    </row>
    <row r="17" spans="1:18" s="46" customFormat="1" x14ac:dyDescent="0.3">
      <c r="A17" s="48">
        <v>50425</v>
      </c>
      <c r="B17" s="42" t="s">
        <v>51</v>
      </c>
      <c r="C17" s="47">
        <v>42177</v>
      </c>
      <c r="D17" s="45">
        <v>1.9594575912411933</v>
      </c>
      <c r="E17" s="45">
        <v>129.43688813686106</v>
      </c>
      <c r="F17" s="45">
        <v>0.22335758284495441</v>
      </c>
      <c r="G17" s="45">
        <v>21.823303993230493</v>
      </c>
      <c r="H17" s="45">
        <v>1.2071884368353931</v>
      </c>
      <c r="I17" s="45">
        <v>12.152229996212956</v>
      </c>
      <c r="J17" s="45">
        <v>0.9710014198288206</v>
      </c>
      <c r="K17" s="45">
        <v>54.365406046685351</v>
      </c>
      <c r="L17" s="45">
        <v>6.1484253715213395</v>
      </c>
      <c r="M17" s="45">
        <v>0.17457676012135531</v>
      </c>
      <c r="N17" s="45">
        <v>0.83515713392487578</v>
      </c>
      <c r="O17" s="45">
        <v>0.25904039606297652</v>
      </c>
      <c r="P17" s="45">
        <v>0.32972658970300273</v>
      </c>
      <c r="Q17" s="45">
        <v>0.17562576530063906</v>
      </c>
      <c r="R17" s="45">
        <v>1.3349605077278213</v>
      </c>
    </row>
    <row r="18" spans="1:18" s="46" customFormat="1" x14ac:dyDescent="0.3">
      <c r="A18" s="42">
        <v>80434</v>
      </c>
      <c r="B18" s="42" t="s">
        <v>54</v>
      </c>
      <c r="C18" s="47">
        <v>42117</v>
      </c>
      <c r="D18" s="45">
        <v>1.9946421465050337</v>
      </c>
      <c r="E18" s="45">
        <v>160.94992200652479</v>
      </c>
      <c r="F18" s="45">
        <v>1.5027090648164776</v>
      </c>
      <c r="G18" s="45">
        <v>18.639747774182744</v>
      </c>
      <c r="H18" s="45">
        <v>2.2253168254757494</v>
      </c>
      <c r="I18" s="45">
        <v>6.4391163710955865</v>
      </c>
      <c r="J18" s="45">
        <v>0.56489668865837206</v>
      </c>
      <c r="K18" s="45">
        <v>25.899003317311255</v>
      </c>
      <c r="L18" s="45">
        <v>38.396035258095424</v>
      </c>
      <c r="M18" s="45">
        <v>0.68629723371551699</v>
      </c>
      <c r="N18" s="45">
        <v>0.33100249606042048</v>
      </c>
      <c r="O18" s="45">
        <v>1.0639628584499958</v>
      </c>
      <c r="P18" s="45">
        <v>0.22213806618686024</v>
      </c>
      <c r="Q18" s="45">
        <v>0.89255103670115588</v>
      </c>
      <c r="R18" s="45">
        <v>3.1372230092504338</v>
      </c>
    </row>
    <row r="19" spans="1:18" s="46" customFormat="1" x14ac:dyDescent="0.3">
      <c r="A19" s="43">
        <v>80434</v>
      </c>
      <c r="B19" s="42" t="s">
        <v>54</v>
      </c>
      <c r="C19" s="47">
        <v>42174</v>
      </c>
      <c r="D19" s="45">
        <v>2.3581912889472942</v>
      </c>
      <c r="E19" s="45">
        <v>134.54043149979589</v>
      </c>
      <c r="F19" s="45">
        <v>1.0360065898154254</v>
      </c>
      <c r="G19" s="45">
        <v>18.238897861960613</v>
      </c>
      <c r="H19" s="45">
        <v>2.7182838454701477</v>
      </c>
      <c r="I19" s="45">
        <v>19.5845032322657</v>
      </c>
      <c r="J19" s="45">
        <v>0.74370574291264746</v>
      </c>
      <c r="K19" s="45">
        <v>29.775816924273535</v>
      </c>
      <c r="L19" s="45">
        <v>21.597069221953575</v>
      </c>
      <c r="M19" s="45">
        <v>0.68375659664904265</v>
      </c>
      <c r="N19" s="45">
        <v>0.58951004427064602</v>
      </c>
      <c r="O19" s="45">
        <v>0.90293813029336478</v>
      </c>
      <c r="P19" s="45">
        <v>0.49086949642513239</v>
      </c>
      <c r="Q19" s="45">
        <v>0.77557488577204925</v>
      </c>
      <c r="R19" s="45">
        <v>2.8630674279381196</v>
      </c>
    </row>
    <row r="20" spans="1:18" s="46" customFormat="1" x14ac:dyDescent="0.3">
      <c r="A20" s="42">
        <v>115951</v>
      </c>
      <c r="B20" s="42" t="s">
        <v>60</v>
      </c>
      <c r="C20" s="47">
        <v>41746</v>
      </c>
      <c r="D20" s="45">
        <v>8.3530383072832244</v>
      </c>
      <c r="E20" s="45">
        <v>131.33919116292975</v>
      </c>
      <c r="F20" s="45">
        <v>9.4307466622336078E-2</v>
      </c>
      <c r="G20" s="45">
        <v>10.131455961409623</v>
      </c>
      <c r="H20" s="45">
        <v>3.4372172183649115</v>
      </c>
      <c r="I20" s="45">
        <v>29.324111221654128</v>
      </c>
      <c r="J20" s="45">
        <v>3.4429516420997484</v>
      </c>
      <c r="K20" s="45">
        <v>42.309660720250918</v>
      </c>
      <c r="L20" s="45">
        <v>9.0117938851178483</v>
      </c>
      <c r="M20" s="45">
        <v>0.41221068103456127</v>
      </c>
      <c r="N20" s="45">
        <v>0.4722461296630498</v>
      </c>
      <c r="O20" s="45">
        <v>0.38030744572866115</v>
      </c>
      <c r="P20" s="45">
        <v>5.6243063860705995E-2</v>
      </c>
      <c r="Q20" s="45">
        <v>0.1618508714449142</v>
      </c>
      <c r="R20" s="45">
        <v>0.76564369274861122</v>
      </c>
    </row>
    <row r="21" spans="1:18" s="46" customFormat="1" x14ac:dyDescent="0.3">
      <c r="A21" s="43">
        <v>115951</v>
      </c>
      <c r="B21" s="42" t="s">
        <v>63</v>
      </c>
      <c r="C21" s="47">
        <v>42111</v>
      </c>
      <c r="D21" s="45">
        <v>2.6199017183998787</v>
      </c>
      <c r="E21" s="45">
        <v>141.14239397422676</v>
      </c>
      <c r="F21" s="45">
        <v>0.88377602665271593</v>
      </c>
      <c r="G21" s="45">
        <v>15.002314634329746</v>
      </c>
      <c r="H21" s="45">
        <v>2.5344996196033933</v>
      </c>
      <c r="I21" s="45">
        <v>16.886297877336609</v>
      </c>
      <c r="J21" s="45">
        <v>1.8373056450014378</v>
      </c>
      <c r="K21" s="45">
        <v>41.114548720026029</v>
      </c>
      <c r="L21" s="45">
        <v>17.349351539706987</v>
      </c>
      <c r="M21" s="45">
        <v>0.50448037022078074</v>
      </c>
      <c r="N21" s="45">
        <v>0.64509969810225187</v>
      </c>
      <c r="O21" s="45">
        <v>0.53647216825342514</v>
      </c>
      <c r="P21" s="45">
        <v>0.20730889802209868</v>
      </c>
      <c r="Q21" s="45">
        <v>0.40017448614666673</v>
      </c>
      <c r="R21" s="45">
        <v>2.0983703165978582</v>
      </c>
    </row>
    <row r="22" spans="1:18" s="46" customFormat="1" x14ac:dyDescent="0.3">
      <c r="A22" s="42">
        <v>115951</v>
      </c>
      <c r="B22" s="42" t="s">
        <v>66</v>
      </c>
      <c r="C22" s="47">
        <v>42111</v>
      </c>
      <c r="D22" s="45">
        <v>2.6086871518461203</v>
      </c>
      <c r="E22" s="45">
        <v>141.91638368644615</v>
      </c>
      <c r="F22" s="45">
        <v>1.2223138425377069</v>
      </c>
      <c r="G22" s="45">
        <v>15.008152067150883</v>
      </c>
      <c r="H22" s="45">
        <v>2.7349613390988559</v>
      </c>
      <c r="I22" s="45">
        <v>15.951267867415865</v>
      </c>
      <c r="J22" s="45">
        <v>1.6751727579192277</v>
      </c>
      <c r="K22" s="45">
        <v>39.10722775972161</v>
      </c>
      <c r="L22" s="45">
        <v>19.374308277886307</v>
      </c>
      <c r="M22" s="45">
        <v>0.59232006101767043</v>
      </c>
      <c r="N22" s="45">
        <v>0.60184629086342689</v>
      </c>
      <c r="O22" s="45">
        <v>0.59576429202644499</v>
      </c>
      <c r="P22" s="45">
        <v>0.17568047774159418</v>
      </c>
      <c r="Q22" s="45">
        <v>0.49865963638343125</v>
      </c>
      <c r="R22" s="45">
        <v>2.462325330236979</v>
      </c>
    </row>
    <row r="23" spans="1:18" s="46" customFormat="1" x14ac:dyDescent="0.3">
      <c r="A23" s="43">
        <v>115951</v>
      </c>
      <c r="B23" s="42" t="s">
        <v>69</v>
      </c>
      <c r="C23" s="47">
        <v>42185</v>
      </c>
      <c r="D23" s="45">
        <v>2.9761686727365975</v>
      </c>
      <c r="E23" s="45">
        <v>133.96504147154724</v>
      </c>
      <c r="F23" s="45">
        <v>0.64254865472253553</v>
      </c>
      <c r="G23" s="45">
        <v>14.551148326178202</v>
      </c>
      <c r="H23" s="45">
        <v>2.5962506581907938</v>
      </c>
      <c r="I23" s="45">
        <v>22.300596022034384</v>
      </c>
      <c r="J23" s="45">
        <v>2.2840728654963014</v>
      </c>
      <c r="K23" s="45">
        <v>38.397384160779907</v>
      </c>
      <c r="L23" s="45">
        <v>14.708549407059401</v>
      </c>
      <c r="M23" s="45">
        <v>0.54689713509791105</v>
      </c>
      <c r="N23" s="45">
        <v>0.50994678154978579</v>
      </c>
      <c r="O23" s="45">
        <v>0.64435041153021944</v>
      </c>
      <c r="P23" s="45">
        <v>0.12294299569261008</v>
      </c>
      <c r="Q23" s="45">
        <v>0.52711377557529326</v>
      </c>
      <c r="R23" s="45">
        <v>2.1681988060926543</v>
      </c>
    </row>
    <row r="24" spans="1:18" s="46" customFormat="1" x14ac:dyDescent="0.3">
      <c r="A24" s="42">
        <v>44599</v>
      </c>
      <c r="B24" s="42" t="s">
        <v>72</v>
      </c>
      <c r="C24" s="47">
        <v>42114</v>
      </c>
      <c r="D24" s="45">
        <v>8.6547122446085094</v>
      </c>
      <c r="E24" s="45">
        <v>127.80058751502131</v>
      </c>
      <c r="F24" s="45">
        <v>8.7262754610837046E-2</v>
      </c>
      <c r="G24" s="45">
        <v>10.282003500238272</v>
      </c>
      <c r="H24" s="45">
        <v>3.2956378097309114</v>
      </c>
      <c r="I24" s="45">
        <v>31.56626992868982</v>
      </c>
      <c r="J24" s="45">
        <v>1.8705729880688349</v>
      </c>
      <c r="K24" s="45">
        <v>44.580509460429106</v>
      </c>
      <c r="L24" s="45">
        <v>5.9867179011444325</v>
      </c>
      <c r="M24" s="45">
        <v>0.42462080949514913</v>
      </c>
      <c r="N24" s="45">
        <v>0.53094368848362494</v>
      </c>
      <c r="O24" s="45">
        <v>0.42943647531742213</v>
      </c>
      <c r="P24" s="45">
        <v>0.14539483748266421</v>
      </c>
      <c r="Q24" s="45">
        <v>0.19698514936786993</v>
      </c>
      <c r="R24" s="45">
        <v>0.60364469694105338</v>
      </c>
    </row>
    <row r="25" spans="1:18" s="46" customFormat="1" x14ac:dyDescent="0.3">
      <c r="A25" s="43">
        <v>44599</v>
      </c>
      <c r="B25" s="42" t="s">
        <v>24</v>
      </c>
      <c r="C25" s="47">
        <v>42114</v>
      </c>
      <c r="D25" s="45">
        <v>2.2978108159179786</v>
      </c>
      <c r="E25" s="45">
        <v>153.51263392677748</v>
      </c>
      <c r="F25" s="45">
        <v>1.1348859856525966</v>
      </c>
      <c r="G25" s="45">
        <v>16.786011086634215</v>
      </c>
      <c r="H25" s="45">
        <v>2.4055995783030308</v>
      </c>
      <c r="I25" s="45">
        <v>11.173490805473362</v>
      </c>
      <c r="J25" s="45">
        <v>0.69146131598145755</v>
      </c>
      <c r="K25" s="45">
        <v>31.555494351272522</v>
      </c>
      <c r="L25" s="45">
        <v>30.503883312843243</v>
      </c>
      <c r="M25" s="45">
        <v>0.65610800216013798</v>
      </c>
      <c r="N25" s="45">
        <v>0.34078769234036144</v>
      </c>
      <c r="O25" s="45">
        <v>0.91551854572027869</v>
      </c>
      <c r="P25" s="45">
        <v>0.16178521617780645</v>
      </c>
      <c r="Q25" s="45">
        <v>0.75297433747457565</v>
      </c>
      <c r="R25" s="45">
        <v>2.921999769966412</v>
      </c>
    </row>
    <row r="26" spans="1:18" s="46" customFormat="1" x14ac:dyDescent="0.3">
      <c r="A26" s="42">
        <v>44599</v>
      </c>
      <c r="B26" s="42" t="s">
        <v>77</v>
      </c>
      <c r="C26" s="47">
        <v>42156</v>
      </c>
      <c r="D26" s="45">
        <v>7.8270120113875503</v>
      </c>
      <c r="E26" s="45">
        <v>127.7400214296817</v>
      </c>
      <c r="F26" s="45">
        <v>8.37660092259392E-2</v>
      </c>
      <c r="G26" s="45">
        <v>10.958225304001012</v>
      </c>
      <c r="H26" s="45">
        <v>3.7314437730210073</v>
      </c>
      <c r="I26" s="45">
        <v>29.326626656300636</v>
      </c>
      <c r="J26" s="45">
        <v>2.1452088014373842</v>
      </c>
      <c r="K26" s="45">
        <v>45.188959447655819</v>
      </c>
      <c r="L26" s="45">
        <v>6.1659405775470795</v>
      </c>
      <c r="M26" s="45">
        <v>0.43651846844897529</v>
      </c>
      <c r="N26" s="45">
        <v>0.50411353610257281</v>
      </c>
      <c r="O26" s="45">
        <v>0.42604120693644704</v>
      </c>
      <c r="P26" s="45">
        <v>0.19498908581285954</v>
      </c>
      <c r="Q26" s="45">
        <v>0.17561386079726632</v>
      </c>
      <c r="R26" s="45">
        <v>0.66255327271299791</v>
      </c>
    </row>
    <row r="27" spans="1:18" s="46" customFormat="1" x14ac:dyDescent="0.3">
      <c r="A27" s="43">
        <v>44599</v>
      </c>
      <c r="B27" s="42" t="s">
        <v>80</v>
      </c>
      <c r="C27" s="47">
        <v>42156</v>
      </c>
      <c r="D27" s="45">
        <v>2.350036791909075</v>
      </c>
      <c r="E27" s="45">
        <v>154.17079583989764</v>
      </c>
      <c r="F27" s="45">
        <v>0.84572511067984624</v>
      </c>
      <c r="G27" s="45">
        <v>16.21944634284479</v>
      </c>
      <c r="H27" s="45">
        <v>2.2663382386417057</v>
      </c>
      <c r="I27" s="45">
        <v>12.416822339592052</v>
      </c>
      <c r="J27" s="45">
        <v>0.60315755064208565</v>
      </c>
      <c r="K27" s="45">
        <v>33.112626817211336</v>
      </c>
      <c r="L27" s="45">
        <v>29.407234059343033</v>
      </c>
      <c r="M27" s="45">
        <v>0.59647507655365217</v>
      </c>
      <c r="N27" s="45">
        <v>0.27351211950015109</v>
      </c>
      <c r="O27" s="45">
        <v>0.8319467130000191</v>
      </c>
      <c r="P27" s="45">
        <v>0.12959919114942076</v>
      </c>
      <c r="Q27" s="45">
        <v>0.61847172038121401</v>
      </c>
      <c r="R27" s="45">
        <v>2.6786447204606887</v>
      </c>
    </row>
    <row r="28" spans="1:18" s="46" customFormat="1" x14ac:dyDescent="0.3">
      <c r="A28" s="42">
        <v>51685</v>
      </c>
      <c r="B28" s="42" t="s">
        <v>24</v>
      </c>
      <c r="C28" s="47">
        <v>42111</v>
      </c>
      <c r="D28" s="45">
        <v>3.189612304590753</v>
      </c>
      <c r="E28" s="45">
        <v>140.45818878006071</v>
      </c>
      <c r="F28" s="45">
        <v>0.6202955533348975</v>
      </c>
      <c r="G28" s="45">
        <v>13.668315775620428</v>
      </c>
      <c r="H28" s="45">
        <v>2.8761802569378925</v>
      </c>
      <c r="I28" s="45">
        <v>20.2311250767508</v>
      </c>
      <c r="J28" s="45">
        <v>1.5902464512469741</v>
      </c>
      <c r="K28" s="45">
        <v>37.753552196935132</v>
      </c>
      <c r="L28" s="45">
        <v>18.468894719902487</v>
      </c>
      <c r="M28" s="45">
        <v>0.60155193664675788</v>
      </c>
      <c r="N28" s="45">
        <v>0.3996042130181639</v>
      </c>
      <c r="O28" s="45">
        <v>0.76152001668094793</v>
      </c>
      <c r="P28" s="45">
        <v>0.21226343172976581</v>
      </c>
      <c r="Q28" s="45">
        <v>0.61600605772020978</v>
      </c>
      <c r="R28" s="45">
        <v>2.2004443134755434</v>
      </c>
    </row>
    <row r="29" spans="1:18" s="46" customFormat="1" x14ac:dyDescent="0.3">
      <c r="A29" s="43">
        <v>51685</v>
      </c>
      <c r="B29" s="42" t="s">
        <v>85</v>
      </c>
      <c r="C29" s="47">
        <v>42111</v>
      </c>
      <c r="D29" s="45">
        <v>10.276129971768075</v>
      </c>
      <c r="E29" s="45">
        <v>127.88085923236915</v>
      </c>
      <c r="F29" s="45">
        <v>9.9492632466435194E-2</v>
      </c>
      <c r="G29" s="45">
        <v>9.2960392748187246</v>
      </c>
      <c r="H29" s="45">
        <v>3.3888855692800126</v>
      </c>
      <c r="I29" s="45">
        <v>31.422579897346047</v>
      </c>
      <c r="J29" s="45">
        <v>2.4459311885638919</v>
      </c>
      <c r="K29" s="45">
        <v>45.307264244241054</v>
      </c>
      <c r="L29" s="45">
        <v>5.3361397730056819</v>
      </c>
      <c r="M29" s="45">
        <v>0.40861302746612493</v>
      </c>
      <c r="N29" s="45">
        <v>0.51147693644183145</v>
      </c>
      <c r="O29" s="45">
        <v>0.54666711574613136</v>
      </c>
      <c r="P29" s="45">
        <v>0.25463895506850698</v>
      </c>
      <c r="Q29" s="45">
        <v>0.22224142069030356</v>
      </c>
      <c r="R29" s="45">
        <v>0.76002996486523955</v>
      </c>
    </row>
    <row r="30" spans="1:18" s="46" customFormat="1" x14ac:dyDescent="0.3">
      <c r="A30" s="42">
        <v>51685</v>
      </c>
      <c r="B30" s="42" t="s">
        <v>24</v>
      </c>
      <c r="C30" s="47">
        <v>42172</v>
      </c>
      <c r="D30" s="45">
        <v>3.2045315854440961</v>
      </c>
      <c r="E30" s="45">
        <v>132.3998101613688</v>
      </c>
      <c r="F30" s="45">
        <v>0.50018909666880196</v>
      </c>
      <c r="G30" s="45">
        <v>12.913458610502991</v>
      </c>
      <c r="H30" s="45">
        <v>2.4716808686521095</v>
      </c>
      <c r="I30" s="45">
        <v>28.645098048763735</v>
      </c>
      <c r="J30" s="45">
        <v>1.7982444336413117</v>
      </c>
      <c r="K30" s="45">
        <v>34.783169543383465</v>
      </c>
      <c r="L30" s="45">
        <v>14.61770466597947</v>
      </c>
      <c r="M30" s="45">
        <v>0.53895220340210703</v>
      </c>
      <c r="N30" s="45">
        <v>0.5369401080735392</v>
      </c>
      <c r="O30" s="45">
        <v>0.64519233408680132</v>
      </c>
      <c r="P30" s="45">
        <v>0.18080925451848434</v>
      </c>
      <c r="Q30" s="45">
        <v>0.51357881024683816</v>
      </c>
      <c r="R30" s="45">
        <v>1.8549820220803568</v>
      </c>
    </row>
    <row r="31" spans="1:18" s="46" customFormat="1" x14ac:dyDescent="0.3">
      <c r="A31" s="43">
        <v>51685</v>
      </c>
      <c r="B31" s="42" t="s">
        <v>90</v>
      </c>
      <c r="C31" s="47">
        <v>42172</v>
      </c>
      <c r="D31" s="45">
        <v>11.04722273697821</v>
      </c>
      <c r="E31" s="45">
        <v>115.69701971777405</v>
      </c>
      <c r="F31" s="45">
        <v>9.1976280567809127E-2</v>
      </c>
      <c r="G31" s="45">
        <v>7.7283712494551811</v>
      </c>
      <c r="H31" s="45">
        <v>2.916540038250826</v>
      </c>
      <c r="I31" s="45">
        <v>49.144797726868219</v>
      </c>
      <c r="J31" s="45">
        <v>3.0617756542346317</v>
      </c>
      <c r="K31" s="45">
        <v>28.303780563501729</v>
      </c>
      <c r="L31" s="45">
        <v>5.9962244522076968</v>
      </c>
      <c r="M31" s="45">
        <v>0.42292538253061107</v>
      </c>
      <c r="N31" s="45">
        <v>0.71347255233097973</v>
      </c>
      <c r="O31" s="45">
        <v>0.51965410415032665</v>
      </c>
      <c r="P31" s="45">
        <v>0.10030647705640686</v>
      </c>
      <c r="Q31" s="45">
        <v>0.22680390949276955</v>
      </c>
      <c r="R31" s="45">
        <v>0.77337160935280735</v>
      </c>
    </row>
  </sheetData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01"/>
  <sheetViews>
    <sheetView tabSelected="1" topLeftCell="B48" workbookViewId="0">
      <selection activeCell="Q56" sqref="Q56"/>
    </sheetView>
  </sheetViews>
  <sheetFormatPr defaultRowHeight="14.4" x14ac:dyDescent="0.3"/>
  <cols>
    <col min="1" max="1" width="14.109375" customWidth="1"/>
    <col min="2" max="2" width="25.6640625" style="64" customWidth="1"/>
    <col min="3" max="3" width="10.77734375" customWidth="1"/>
    <col min="4" max="4" width="20" customWidth="1"/>
    <col min="5" max="5" width="13.5546875" customWidth="1"/>
    <col min="6" max="6" width="0" hidden="1" customWidth="1"/>
    <col min="11" max="11" width="8.88671875" style="78" customWidth="1"/>
    <col min="12" max="12" width="8.88671875" style="78"/>
    <col min="13" max="13" width="8.88671875" style="98"/>
    <col min="15" max="17" width="8.88671875" style="78"/>
  </cols>
  <sheetData>
    <row r="1" spans="1:24" ht="17.399999999999999" x14ac:dyDescent="0.3">
      <c r="A1" s="1" t="s">
        <v>0</v>
      </c>
      <c r="B1" s="62" t="s">
        <v>1</v>
      </c>
      <c r="C1" s="2"/>
      <c r="D1" s="2"/>
      <c r="E1" s="2"/>
      <c r="F1" s="2"/>
      <c r="G1" s="2"/>
      <c r="H1" s="2"/>
      <c r="I1" s="2"/>
      <c r="J1" s="2"/>
      <c r="K1" s="71"/>
      <c r="L1" s="71"/>
      <c r="M1" s="90"/>
      <c r="N1" s="2"/>
      <c r="O1" s="71"/>
      <c r="P1" s="71"/>
      <c r="Q1" s="71"/>
      <c r="R1" s="2"/>
      <c r="S1" s="2"/>
      <c r="T1" s="2"/>
      <c r="U1" s="2"/>
    </row>
    <row r="2" spans="1:24" ht="17.399999999999999" x14ac:dyDescent="0.3">
      <c r="A2" s="1" t="s">
        <v>2</v>
      </c>
      <c r="B2" s="63" t="s">
        <v>3</v>
      </c>
      <c r="C2" s="4"/>
      <c r="D2" s="4"/>
      <c r="E2" s="4"/>
      <c r="F2" s="4"/>
      <c r="G2" s="4"/>
      <c r="H2" s="4"/>
      <c r="I2" s="4"/>
      <c r="J2" s="4"/>
      <c r="K2" s="72"/>
      <c r="L2" s="72"/>
      <c r="M2" s="91"/>
      <c r="N2" s="4"/>
      <c r="O2" s="72"/>
      <c r="P2" s="72"/>
      <c r="Q2" s="72"/>
      <c r="R2" s="4"/>
      <c r="S2" s="4"/>
      <c r="T2" s="4"/>
      <c r="U2" s="4"/>
    </row>
    <row r="3" spans="1:24" ht="15.6" x14ac:dyDescent="0.3">
      <c r="A3" s="2" t="s">
        <v>98</v>
      </c>
      <c r="C3" s="2"/>
      <c r="D3" s="2"/>
      <c r="E3" s="2"/>
      <c r="F3" s="2"/>
      <c r="G3" s="2"/>
      <c r="H3" s="2"/>
      <c r="I3" s="2"/>
      <c r="J3" s="5" t="s">
        <v>4</v>
      </c>
      <c r="K3" s="71"/>
      <c r="L3" s="71"/>
      <c r="M3" s="90"/>
      <c r="N3" s="2"/>
      <c r="O3" s="71"/>
      <c r="P3" s="71"/>
      <c r="Q3" s="71"/>
      <c r="R3" s="2"/>
      <c r="S3" s="2"/>
      <c r="T3" s="2"/>
      <c r="U3" s="2"/>
    </row>
    <row r="4" spans="1:24" x14ac:dyDescent="0.3">
      <c r="J4" s="6" t="s">
        <v>5</v>
      </c>
      <c r="K4" s="73" t="s">
        <v>5</v>
      </c>
      <c r="L4" s="73" t="s">
        <v>5</v>
      </c>
      <c r="M4" s="92" t="s">
        <v>5</v>
      </c>
      <c r="N4" s="6" t="s">
        <v>5</v>
      </c>
      <c r="O4" s="73"/>
      <c r="P4" s="73" t="s">
        <v>5</v>
      </c>
      <c r="Q4" s="73" t="s">
        <v>5</v>
      </c>
      <c r="R4" s="6" t="s">
        <v>5</v>
      </c>
      <c r="S4" s="6" t="s">
        <v>5</v>
      </c>
      <c r="T4" s="6" t="s">
        <v>5</v>
      </c>
      <c r="U4" s="6" t="s">
        <v>5</v>
      </c>
      <c r="V4" s="6" t="s">
        <v>5</v>
      </c>
      <c r="W4" s="6" t="s">
        <v>5</v>
      </c>
      <c r="X4" s="99" t="s">
        <v>114</v>
      </c>
    </row>
    <row r="5" spans="1:24" x14ac:dyDescent="0.3">
      <c r="D5" s="33" t="s">
        <v>99</v>
      </c>
      <c r="E5" s="9" t="s">
        <v>95</v>
      </c>
      <c r="F5" s="11" t="s">
        <v>59</v>
      </c>
      <c r="G5" s="11" t="s">
        <v>106</v>
      </c>
      <c r="H5" s="61" t="s">
        <v>104</v>
      </c>
      <c r="I5" s="60" t="s">
        <v>104</v>
      </c>
      <c r="J5" s="17" t="s">
        <v>6</v>
      </c>
      <c r="K5" s="74" t="s">
        <v>6</v>
      </c>
      <c r="L5" s="74" t="s">
        <v>6</v>
      </c>
      <c r="M5" s="93" t="s">
        <v>6</v>
      </c>
      <c r="N5" s="17" t="s">
        <v>6</v>
      </c>
      <c r="O5" s="74"/>
      <c r="P5" s="74" t="s">
        <v>6</v>
      </c>
      <c r="Q5" s="74" t="s">
        <v>6</v>
      </c>
      <c r="R5" s="17" t="s">
        <v>6</v>
      </c>
      <c r="S5" s="17" t="s">
        <v>6</v>
      </c>
      <c r="T5" s="17" t="s">
        <v>6</v>
      </c>
      <c r="U5" s="17" t="s">
        <v>6</v>
      </c>
      <c r="V5" s="17" t="s">
        <v>6</v>
      </c>
      <c r="W5" s="17" t="s">
        <v>6</v>
      </c>
      <c r="X5" s="64"/>
    </row>
    <row r="6" spans="1:24" ht="15" thickBot="1" x14ac:dyDescent="0.35">
      <c r="A6" s="14" t="s">
        <v>97</v>
      </c>
      <c r="B6" s="65" t="s">
        <v>8</v>
      </c>
      <c r="C6" s="15" t="s">
        <v>9</v>
      </c>
      <c r="D6" s="15"/>
      <c r="E6" s="19" t="s">
        <v>94</v>
      </c>
      <c r="F6" s="16" t="s">
        <v>93</v>
      </c>
      <c r="G6" s="16" t="s">
        <v>107</v>
      </c>
      <c r="H6" s="16" t="s">
        <v>105</v>
      </c>
      <c r="I6" s="16" t="s">
        <v>108</v>
      </c>
      <c r="J6" s="16" t="s">
        <v>11</v>
      </c>
      <c r="K6" s="75" t="s">
        <v>12</v>
      </c>
      <c r="L6" s="75" t="s">
        <v>13</v>
      </c>
      <c r="M6" s="94" t="s">
        <v>14</v>
      </c>
      <c r="N6" s="16" t="s">
        <v>15</v>
      </c>
      <c r="O6" s="75" t="s">
        <v>112</v>
      </c>
      <c r="P6" s="75" t="s">
        <v>16</v>
      </c>
      <c r="Q6" s="75" t="s">
        <v>17</v>
      </c>
      <c r="R6" s="16" t="s">
        <v>18</v>
      </c>
      <c r="S6" s="16" t="s">
        <v>19</v>
      </c>
      <c r="T6" s="16" t="s">
        <v>20</v>
      </c>
      <c r="U6" s="16" t="s">
        <v>21</v>
      </c>
      <c r="V6" s="16" t="s">
        <v>22</v>
      </c>
      <c r="W6" s="16" t="s">
        <v>23</v>
      </c>
      <c r="X6" s="100" t="s">
        <v>113</v>
      </c>
    </row>
    <row r="7" spans="1:24" s="46" customFormat="1" x14ac:dyDescent="0.3">
      <c r="A7" s="42">
        <v>55906</v>
      </c>
      <c r="B7" s="66" t="s">
        <v>24</v>
      </c>
      <c r="C7" s="44">
        <v>42123</v>
      </c>
      <c r="D7" s="50">
        <v>19.8</v>
      </c>
      <c r="E7" s="45">
        <v>1.7948518570671499</v>
      </c>
      <c r="F7" s="45">
        <v>156.68162399619627</v>
      </c>
      <c r="G7" s="45"/>
      <c r="H7" s="45"/>
      <c r="I7" s="45"/>
      <c r="J7" s="45">
        <v>1.2818221704372328</v>
      </c>
      <c r="K7" s="54">
        <v>18.101547203355715</v>
      </c>
      <c r="L7" s="54">
        <v>2.1503282870979579</v>
      </c>
      <c r="M7" s="58">
        <v>8.5223715226620733</v>
      </c>
      <c r="N7" s="45">
        <v>0.71336702006451347</v>
      </c>
      <c r="O7" s="54"/>
      <c r="P7" s="54">
        <v>28.652565309342684</v>
      </c>
      <c r="Q7" s="54">
        <v>34.210412748575749</v>
      </c>
      <c r="R7" s="45">
        <v>0.76031467830208532</v>
      </c>
      <c r="S7" s="45">
        <v>0.41259877346149043</v>
      </c>
      <c r="T7" s="45">
        <v>0.93823228710562545</v>
      </c>
      <c r="U7" s="45">
        <v>0.19280861560182422</v>
      </c>
      <c r="V7" s="45">
        <v>0.74913886464864876</v>
      </c>
      <c r="W7" s="45">
        <v>3.3144925193444053</v>
      </c>
    </row>
    <row r="8" spans="1:24" s="46" customFormat="1" x14ac:dyDescent="0.3">
      <c r="A8" s="42"/>
      <c r="B8" s="53"/>
      <c r="C8" s="47"/>
      <c r="D8" s="50"/>
      <c r="E8" s="50">
        <f>($D7*E7)*10</f>
        <v>355.38066769929571</v>
      </c>
      <c r="F8" s="45"/>
      <c r="G8" s="45"/>
      <c r="H8" s="45"/>
      <c r="I8" s="45">
        <f>E8</f>
        <v>355.38066769929571</v>
      </c>
      <c r="J8" s="45">
        <f>((J7/100)*$E7)*$D7*10</f>
        <v>4.555348188017442</v>
      </c>
      <c r="K8" s="54">
        <f t="shared" ref="K8:W8" si="0">((K7/100)*$E$7)*$D$7*10</f>
        <v>64.329399315188724</v>
      </c>
      <c r="L8" s="54">
        <f t="shared" si="0"/>
        <v>7.6418510244155513</v>
      </c>
      <c r="M8" s="58">
        <f t="shared" si="0"/>
        <v>30.286860821051107</v>
      </c>
      <c r="N8" s="45">
        <f t="shared" si="0"/>
        <v>2.535168479051837</v>
      </c>
      <c r="O8" s="54"/>
      <c r="P8" s="54">
        <f t="shared" si="0"/>
        <v>101.82567790931878</v>
      </c>
      <c r="Q8" s="54">
        <f t="shared" si="0"/>
        <v>121.57719324857347</v>
      </c>
      <c r="R8" s="45">
        <f t="shared" si="0"/>
        <v>2.7020113803657027</v>
      </c>
      <c r="S8" s="45">
        <f t="shared" si="0"/>
        <v>1.4662962760465492</v>
      </c>
      <c r="T8" s="45">
        <f t="shared" si="0"/>
        <v>3.3342961664863449</v>
      </c>
      <c r="U8" s="45">
        <f t="shared" si="0"/>
        <v>0.68520454550753129</v>
      </c>
      <c r="V8" s="45">
        <f t="shared" si="0"/>
        <v>2.662294699183291</v>
      </c>
      <c r="W8" s="45">
        <f t="shared" si="0"/>
        <v>11.779065646089354</v>
      </c>
    </row>
    <row r="9" spans="1:24" s="46" customFormat="1" x14ac:dyDescent="0.3">
      <c r="A9" s="42">
        <v>55906</v>
      </c>
      <c r="B9" s="53" t="s">
        <v>27</v>
      </c>
      <c r="C9" s="47">
        <v>42122</v>
      </c>
      <c r="D9" s="50">
        <v>1.8</v>
      </c>
      <c r="E9" s="45">
        <v>7.3602998395536536</v>
      </c>
      <c r="F9" s="45">
        <v>131.89223527355381</v>
      </c>
      <c r="G9" s="45"/>
      <c r="H9" s="45"/>
      <c r="I9" s="45"/>
      <c r="J9" s="45">
        <v>8.4174583629709546E-2</v>
      </c>
      <c r="K9" s="54">
        <v>9.8403791698780889</v>
      </c>
      <c r="L9" s="54">
        <v>3.1759407824169879</v>
      </c>
      <c r="M9" s="58">
        <v>28.221201858963951</v>
      </c>
      <c r="N9" s="45">
        <v>2.2839722444172939</v>
      </c>
      <c r="O9" s="54"/>
      <c r="P9" s="54">
        <v>48.297331972546658</v>
      </c>
      <c r="Q9" s="54">
        <v>6.0231916753659718</v>
      </c>
      <c r="R9" s="45">
        <v>0.38483113125784651</v>
      </c>
      <c r="S9" s="45">
        <v>0.40734814315683299</v>
      </c>
      <c r="T9" s="45">
        <v>0.40095438679748197</v>
      </c>
      <c r="U9" s="45">
        <v>7.5827971715189485E-2</v>
      </c>
      <c r="V9" s="45">
        <v>0.17974565208895643</v>
      </c>
      <c r="W9" s="45">
        <v>0.62510042776501962</v>
      </c>
    </row>
    <row r="10" spans="1:24" s="46" customFormat="1" x14ac:dyDescent="0.3">
      <c r="A10" s="42"/>
      <c r="B10" s="53"/>
      <c r="C10" s="47"/>
      <c r="D10" s="50"/>
      <c r="E10" s="50">
        <f>($D9*E9)*10</f>
        <v>132.48539711196577</v>
      </c>
      <c r="F10" s="45"/>
      <c r="G10" s="45"/>
      <c r="H10" s="45"/>
      <c r="I10" s="45">
        <f>E10</f>
        <v>132.48539711196577</v>
      </c>
      <c r="J10" s="45">
        <f>((J9/100)*$E9)*$D9*10</f>
        <v>0.11151903138916441</v>
      </c>
      <c r="K10" s="54">
        <f t="shared" ref="K10:W10" si="1">((K9/100)*$E9)*$D9*10</f>
        <v>13.037065420536146</v>
      </c>
      <c r="L10" s="54">
        <f t="shared" si="1"/>
        <v>4.207657757626019</v>
      </c>
      <c r="M10" s="58">
        <f t="shared" si="1"/>
        <v>37.388971352617858</v>
      </c>
      <c r="N10" s="45">
        <f t="shared" si="1"/>
        <v>3.0259296979433294</v>
      </c>
      <c r="O10" s="54"/>
      <c r="P10" s="54">
        <f t="shared" si="1"/>
        <v>63.986912058312846</v>
      </c>
      <c r="Q10" s="54">
        <f t="shared" si="1"/>
        <v>7.9798494099234709</v>
      </c>
      <c r="R10" s="45">
        <f t="shared" si="1"/>
        <v>0.50984505245742817</v>
      </c>
      <c r="S10" s="45">
        <f t="shared" si="1"/>
        <v>0.53967680508954907</v>
      </c>
      <c r="T10" s="45">
        <f t="shared" si="1"/>
        <v>0.53120601158649117</v>
      </c>
      <c r="U10" s="45">
        <f t="shared" si="1"/>
        <v>0.10046098944881787</v>
      </c>
      <c r="V10" s="45">
        <f t="shared" si="1"/>
        <v>0.23813674096154633</v>
      </c>
      <c r="W10" s="45">
        <f t="shared" si="1"/>
        <v>0.82816678407308308</v>
      </c>
    </row>
    <row r="11" spans="1:24" s="33" customFormat="1" x14ac:dyDescent="0.3">
      <c r="A11" s="35"/>
      <c r="B11" s="67"/>
      <c r="C11" s="39" t="s">
        <v>100</v>
      </c>
      <c r="D11" s="52">
        <f>D7+D9</f>
        <v>21.6</v>
      </c>
      <c r="E11" s="52"/>
      <c r="F11" s="38"/>
      <c r="G11" s="38"/>
      <c r="H11" s="38"/>
      <c r="I11" s="38">
        <f t="shared" ref="I11:W11" si="2">I8+I10</f>
        <v>487.86606481126148</v>
      </c>
      <c r="J11" s="38">
        <f t="shared" si="2"/>
        <v>4.6668672194066065</v>
      </c>
      <c r="K11" s="76">
        <f t="shared" si="2"/>
        <v>77.366464735724875</v>
      </c>
      <c r="L11" s="76">
        <f t="shared" si="2"/>
        <v>11.849508782041571</v>
      </c>
      <c r="M11" s="95">
        <f t="shared" si="2"/>
        <v>67.675832173668965</v>
      </c>
      <c r="N11" s="38">
        <f t="shared" si="2"/>
        <v>5.5610981769951664</v>
      </c>
      <c r="O11" s="76">
        <f>M11+N11</f>
        <v>73.236930350664124</v>
      </c>
      <c r="P11" s="76">
        <f t="shared" si="2"/>
        <v>165.81258996763162</v>
      </c>
      <c r="Q11" s="76">
        <f t="shared" si="2"/>
        <v>129.55704265849693</v>
      </c>
      <c r="R11" s="38">
        <f t="shared" si="2"/>
        <v>3.2118564328231307</v>
      </c>
      <c r="S11" s="38">
        <f t="shared" si="2"/>
        <v>2.0059730811360983</v>
      </c>
      <c r="T11" s="38">
        <f t="shared" si="2"/>
        <v>3.8655021780728358</v>
      </c>
      <c r="U11" s="38">
        <f t="shared" si="2"/>
        <v>0.78566553495634917</v>
      </c>
      <c r="V11" s="38">
        <f t="shared" si="2"/>
        <v>2.9004314401448372</v>
      </c>
      <c r="W11" s="38">
        <f t="shared" si="2"/>
        <v>12.607232430162437</v>
      </c>
      <c r="X11" s="87">
        <f>I11-K11-L11-O11-P11-Q11</f>
        <v>30.043528316702321</v>
      </c>
    </row>
    <row r="12" spans="1:24" s="46" customFormat="1" x14ac:dyDescent="0.3">
      <c r="A12" s="42"/>
      <c r="B12" s="53"/>
      <c r="C12" s="47"/>
      <c r="D12" s="50"/>
      <c r="E12" s="45"/>
      <c r="F12" s="45"/>
      <c r="G12" s="45"/>
      <c r="H12" s="45"/>
      <c r="I12" s="45"/>
      <c r="J12" s="45"/>
      <c r="K12" s="54"/>
      <c r="L12" s="54"/>
      <c r="M12" s="58"/>
      <c r="N12" s="45"/>
      <c r="O12" s="54"/>
      <c r="P12" s="54"/>
      <c r="Q12" s="54"/>
      <c r="R12" s="45"/>
      <c r="S12" s="45"/>
      <c r="T12" s="45"/>
      <c r="U12" s="45"/>
      <c r="V12" s="45"/>
      <c r="W12" s="45"/>
    </row>
    <row r="13" spans="1:24" s="46" customFormat="1" x14ac:dyDescent="0.3">
      <c r="A13" s="42">
        <v>55906</v>
      </c>
      <c r="B13" s="53" t="s">
        <v>27</v>
      </c>
      <c r="C13" s="47">
        <v>42122</v>
      </c>
      <c r="D13" s="50">
        <v>1.8</v>
      </c>
      <c r="E13" s="45">
        <v>7.3602998395536536</v>
      </c>
      <c r="F13" s="45">
        <v>131.89223527355381</v>
      </c>
      <c r="G13" s="45"/>
      <c r="H13" s="45"/>
      <c r="I13" s="45"/>
      <c r="J13" s="45">
        <v>8.4174583629709546E-2</v>
      </c>
      <c r="K13" s="54">
        <v>9.8403791698780889</v>
      </c>
      <c r="L13" s="54">
        <v>3.1759407824169879</v>
      </c>
      <c r="M13" s="58">
        <v>28.221201858963951</v>
      </c>
      <c r="N13" s="45">
        <v>2.2839722444172939</v>
      </c>
      <c r="O13" s="54"/>
      <c r="P13" s="54">
        <v>48.297331972546658</v>
      </c>
      <c r="Q13" s="54">
        <v>6.0231916753659718</v>
      </c>
      <c r="R13" s="45">
        <v>0.38483113125784651</v>
      </c>
      <c r="S13" s="45">
        <v>0.40734814315683299</v>
      </c>
      <c r="T13" s="45">
        <v>0.40095438679748197</v>
      </c>
      <c r="U13" s="45">
        <v>7.5827971715189485E-2</v>
      </c>
      <c r="V13" s="45">
        <v>0.17974565208895643</v>
      </c>
      <c r="W13" s="45">
        <v>0.62510042776501962</v>
      </c>
    </row>
    <row r="14" spans="1:24" s="46" customFormat="1" x14ac:dyDescent="0.3">
      <c r="A14" s="42"/>
      <c r="B14" s="53"/>
      <c r="C14" s="47"/>
      <c r="D14" s="50"/>
      <c r="E14" s="50">
        <f>($D13*E13)*10</f>
        <v>132.48539711196577</v>
      </c>
      <c r="F14" s="45"/>
      <c r="G14" s="45"/>
      <c r="H14" s="45"/>
      <c r="I14" s="45">
        <f>E14</f>
        <v>132.48539711196577</v>
      </c>
      <c r="J14" s="45">
        <f>((J13/100)*$E13)*$D13*10</f>
        <v>0.11151903138916441</v>
      </c>
      <c r="K14" s="54">
        <f t="shared" ref="K14:W14" si="3">((K13/100)*$E13)*$D13*10</f>
        <v>13.037065420536146</v>
      </c>
      <c r="L14" s="54">
        <f t="shared" si="3"/>
        <v>4.207657757626019</v>
      </c>
      <c r="M14" s="58">
        <f t="shared" si="3"/>
        <v>37.388971352617858</v>
      </c>
      <c r="N14" s="45">
        <f t="shared" si="3"/>
        <v>3.0259296979433294</v>
      </c>
      <c r="O14" s="54"/>
      <c r="P14" s="54">
        <f t="shared" si="3"/>
        <v>63.986912058312846</v>
      </c>
      <c r="Q14" s="54">
        <f t="shared" si="3"/>
        <v>7.9798494099234709</v>
      </c>
      <c r="R14" s="45">
        <f t="shared" si="3"/>
        <v>0.50984505245742817</v>
      </c>
      <c r="S14" s="45">
        <f t="shared" si="3"/>
        <v>0.53967680508954907</v>
      </c>
      <c r="T14" s="45">
        <f t="shared" si="3"/>
        <v>0.53120601158649117</v>
      </c>
      <c r="U14" s="45">
        <f t="shared" si="3"/>
        <v>0.10046098944881787</v>
      </c>
      <c r="V14" s="45">
        <f t="shared" si="3"/>
        <v>0.23813674096154633</v>
      </c>
      <c r="W14" s="45">
        <f t="shared" si="3"/>
        <v>0.82816678407308308</v>
      </c>
    </row>
    <row r="15" spans="1:24" s="46" customFormat="1" x14ac:dyDescent="0.3">
      <c r="A15" s="42">
        <v>55906</v>
      </c>
      <c r="B15" s="53" t="s">
        <v>30</v>
      </c>
      <c r="C15" s="47">
        <v>42156</v>
      </c>
      <c r="D15" s="50">
        <v>10.7</v>
      </c>
      <c r="E15" s="45">
        <v>2.016861367889021</v>
      </c>
      <c r="F15" s="45">
        <v>144.10341566069343</v>
      </c>
      <c r="G15" s="45"/>
      <c r="H15" s="45"/>
      <c r="I15" s="45"/>
      <c r="J15" s="45">
        <v>1.3888348770573633</v>
      </c>
      <c r="K15" s="54">
        <v>19.679150859255593</v>
      </c>
      <c r="L15" s="54">
        <v>2.5006315902754972</v>
      </c>
      <c r="M15" s="58">
        <v>9.1046182009892966</v>
      </c>
      <c r="N15" s="45">
        <v>0.86266001211579413</v>
      </c>
      <c r="O15" s="54"/>
      <c r="P15" s="54">
        <v>28.502602976233071</v>
      </c>
      <c r="Q15" s="54">
        <v>28.688080708366726</v>
      </c>
      <c r="R15" s="45">
        <v>0.88906431745288217</v>
      </c>
      <c r="S15" s="45">
        <v>0.76826640354071363</v>
      </c>
      <c r="T15" s="45">
        <v>1.0537014777305931</v>
      </c>
      <c r="U15" s="45">
        <v>1.3690884933729777</v>
      </c>
      <c r="V15" s="45">
        <v>0.97020712359035355</v>
      </c>
      <c r="W15" s="45">
        <v>4.2230929600191445</v>
      </c>
    </row>
    <row r="16" spans="1:24" s="46" customFormat="1" x14ac:dyDescent="0.3">
      <c r="A16" s="42"/>
      <c r="B16" s="53"/>
      <c r="C16" s="47"/>
      <c r="D16" s="50"/>
      <c r="E16" s="50">
        <f>($D15*E15)*10</f>
        <v>215.80416636412522</v>
      </c>
      <c r="F16" s="45"/>
      <c r="G16" s="45"/>
      <c r="H16" s="45"/>
      <c r="I16" s="45">
        <f>E16</f>
        <v>215.80416636412522</v>
      </c>
      <c r="J16" s="45">
        <f>((J15/100)*$E15)*(($D15+$D18)*10)</f>
        <v>5.6581965680260664</v>
      </c>
      <c r="K16" s="54">
        <f t="shared" ref="K16:Q16" si="4">((K15/100)*$E15)*$D15*10</f>
        <v>42.468427459355112</v>
      </c>
      <c r="L16" s="54">
        <f t="shared" si="4"/>
        <v>5.3964671572320047</v>
      </c>
      <c r="M16" s="58">
        <f t="shared" si="4"/>
        <v>19.648145409281369</v>
      </c>
      <c r="N16" s="45">
        <f>((N15/100)*$E15)*(($D15+$D18)*10)</f>
        <v>3.5145286171592205</v>
      </c>
      <c r="O16" s="54"/>
      <c r="P16" s="54">
        <f t="shared" si="4"/>
        <v>61.509804744936119</v>
      </c>
      <c r="Q16" s="54">
        <f t="shared" si="4"/>
        <v>61.910073418558241</v>
      </c>
      <c r="R16" s="45">
        <f t="shared" ref="R16:W16" si="5">((R15/100)*$E15)*(($D15+$D18)*10)</f>
        <v>3.6221013403874647</v>
      </c>
      <c r="S16" s="45">
        <f t="shared" si="5"/>
        <v>3.1299633956875708</v>
      </c>
      <c r="T16" s="45">
        <f t="shared" si="5"/>
        <v>4.2928430035192617</v>
      </c>
      <c r="U16" s="45">
        <f t="shared" si="5"/>
        <v>5.5777486168407915</v>
      </c>
      <c r="V16" s="45">
        <f t="shared" si="5"/>
        <v>3.9526819981686279</v>
      </c>
      <c r="W16" s="45">
        <f t="shared" si="5"/>
        <v>17.205133949014748</v>
      </c>
    </row>
    <row r="17" spans="1:24" s="46" customFormat="1" x14ac:dyDescent="0.3">
      <c r="A17" s="42">
        <v>55906</v>
      </c>
      <c r="B17" s="53" t="s">
        <v>103</v>
      </c>
      <c r="C17" s="47"/>
      <c r="D17" s="50" t="s">
        <v>109</v>
      </c>
      <c r="E17" s="50"/>
      <c r="F17" s="45"/>
      <c r="G17" s="45"/>
      <c r="H17" s="45"/>
      <c r="I17" s="45"/>
      <c r="J17" s="45"/>
      <c r="K17" s="54">
        <v>19</v>
      </c>
      <c r="L17" s="54">
        <v>2.7</v>
      </c>
      <c r="M17" s="58">
        <v>3.6</v>
      </c>
      <c r="N17" s="45"/>
      <c r="O17" s="54"/>
      <c r="P17" s="54">
        <v>14.8</v>
      </c>
      <c r="Q17" s="54">
        <v>56.3</v>
      </c>
      <c r="R17" s="45"/>
      <c r="S17" s="45"/>
      <c r="T17" s="45"/>
      <c r="U17" s="45"/>
      <c r="V17" s="45"/>
      <c r="W17" s="45"/>
    </row>
    <row r="18" spans="1:24" s="46" customFormat="1" x14ac:dyDescent="0.3">
      <c r="C18" s="47"/>
      <c r="D18" s="50">
        <v>9.5</v>
      </c>
      <c r="E18" s="50"/>
      <c r="F18" s="45"/>
      <c r="G18" s="45">
        <v>43</v>
      </c>
      <c r="H18" s="45">
        <v>600</v>
      </c>
      <c r="I18" s="50">
        <f>((D18*G18)/1000)*H18</f>
        <v>245.1</v>
      </c>
      <c r="J18" s="45"/>
      <c r="K18" s="54">
        <f>(K17/100)*$I18</f>
        <v>46.569000000000003</v>
      </c>
      <c r="L18" s="54">
        <f t="shared" ref="L18:P18" si="6">(L17/100)*$I18</f>
        <v>6.617700000000001</v>
      </c>
      <c r="M18" s="58">
        <f t="shared" si="6"/>
        <v>8.8236000000000008</v>
      </c>
      <c r="N18" s="45">
        <f t="shared" si="6"/>
        <v>0</v>
      </c>
      <c r="O18" s="54"/>
      <c r="P18" s="54">
        <f t="shared" si="6"/>
        <v>36.274800000000006</v>
      </c>
      <c r="Q18" s="54">
        <f>(Q17/100)*$I18</f>
        <v>137.9913</v>
      </c>
      <c r="R18" s="45"/>
      <c r="S18" s="45"/>
      <c r="T18" s="45"/>
      <c r="U18" s="45"/>
      <c r="V18" s="45"/>
      <c r="W18" s="45"/>
    </row>
    <row r="19" spans="1:24" s="46" customFormat="1" x14ac:dyDescent="0.3">
      <c r="A19" s="42"/>
      <c r="B19" s="53"/>
      <c r="C19" s="47"/>
      <c r="D19" s="50"/>
      <c r="E19" s="50"/>
      <c r="F19" s="45"/>
      <c r="G19" s="45"/>
      <c r="H19" s="45"/>
      <c r="I19" s="45"/>
      <c r="J19" s="45"/>
      <c r="K19" s="54"/>
      <c r="L19" s="54"/>
      <c r="M19" s="58"/>
      <c r="N19" s="45"/>
      <c r="O19" s="54"/>
      <c r="P19" s="54"/>
      <c r="Q19" s="54"/>
      <c r="R19" s="45"/>
      <c r="S19" s="45"/>
      <c r="T19" s="45"/>
      <c r="U19" s="45"/>
      <c r="V19" s="45"/>
      <c r="W19" s="45"/>
    </row>
    <row r="20" spans="1:24" s="46" customFormat="1" x14ac:dyDescent="0.3">
      <c r="A20" s="42"/>
      <c r="B20" s="53"/>
      <c r="C20" s="39" t="s">
        <v>100</v>
      </c>
      <c r="D20" s="52">
        <f>D13+D15</f>
        <v>12.5</v>
      </c>
      <c r="E20" s="52"/>
      <c r="F20" s="52">
        <f t="shared" ref="F20" si="7">F14+F16</f>
        <v>0</v>
      </c>
      <c r="G20" s="52"/>
      <c r="H20" s="52"/>
      <c r="I20" s="52">
        <f>I14+I16+I18</f>
        <v>593.38956347609098</v>
      </c>
      <c r="J20" s="79">
        <f>J14+J16+J18</f>
        <v>5.7697155994152309</v>
      </c>
      <c r="K20" s="77">
        <f>K14+K16+K18</f>
        <v>102.07449287989127</v>
      </c>
      <c r="L20" s="77">
        <f t="shared" ref="L20" si="8">L14+L16</f>
        <v>9.6041249148580228</v>
      </c>
      <c r="M20" s="96">
        <f t="shared" ref="M20" si="9">M14+M16</f>
        <v>57.037116761899227</v>
      </c>
      <c r="N20" s="79">
        <f t="shared" ref="N20" si="10">N14+N16</f>
        <v>6.5404583151025495</v>
      </c>
      <c r="O20" s="76">
        <f>M20+N20</f>
        <v>63.577575077001775</v>
      </c>
      <c r="P20" s="77">
        <f t="shared" ref="P20" si="11">P14+P16</f>
        <v>125.49671680324897</v>
      </c>
      <c r="Q20" s="77">
        <f t="shared" ref="Q20" si="12">Q14+Q16</f>
        <v>69.889922828481716</v>
      </c>
      <c r="R20" s="79">
        <f t="shared" ref="R20" si="13">R14+R16</f>
        <v>4.1319463928448927</v>
      </c>
      <c r="S20" s="79">
        <f t="shared" ref="S20" si="14">S14+S16</f>
        <v>3.6696402007771196</v>
      </c>
      <c r="T20" s="79">
        <f t="shared" ref="T20" si="15">T14+T16</f>
        <v>4.8240490151057527</v>
      </c>
      <c r="U20" s="79">
        <f t="shared" ref="U20" si="16">U14+U16</f>
        <v>5.6782096062896095</v>
      </c>
      <c r="V20" s="79">
        <f t="shared" ref="V20" si="17">V14+V16</f>
        <v>4.1908187391301741</v>
      </c>
      <c r="W20" s="79">
        <f t="shared" ref="W20" si="18">W14+W16</f>
        <v>18.033300733087831</v>
      </c>
      <c r="X20" s="87">
        <f>I20-K20-L20-O20-P20-Q20</f>
        <v>222.74673097260921</v>
      </c>
    </row>
    <row r="21" spans="1:24" s="46" customFormat="1" x14ac:dyDescent="0.3">
      <c r="A21" s="42"/>
      <c r="B21" s="53"/>
      <c r="C21" s="47"/>
      <c r="D21" s="50"/>
      <c r="E21" s="45"/>
      <c r="F21" s="45"/>
      <c r="G21" s="45"/>
      <c r="H21" s="45"/>
      <c r="I21" s="45"/>
      <c r="J21" s="45"/>
      <c r="K21" s="54"/>
      <c r="L21" s="54"/>
      <c r="M21" s="58"/>
      <c r="N21" s="45"/>
      <c r="O21" s="54"/>
      <c r="P21" s="54"/>
      <c r="Q21" s="54"/>
      <c r="R21" s="45"/>
      <c r="S21" s="45"/>
      <c r="T21" s="45"/>
      <c r="U21" s="45"/>
      <c r="V21" s="45"/>
      <c r="W21" s="45"/>
    </row>
    <row r="22" spans="1:24" s="46" customFormat="1" x14ac:dyDescent="0.3">
      <c r="A22" s="42">
        <v>55949</v>
      </c>
      <c r="B22" s="53" t="s">
        <v>24</v>
      </c>
      <c r="C22" s="47">
        <v>42111</v>
      </c>
      <c r="D22" s="50">
        <v>19.899999999999999</v>
      </c>
      <c r="E22" s="45">
        <v>2.4490197369916351</v>
      </c>
      <c r="F22" s="45">
        <v>151.45776807970671</v>
      </c>
      <c r="G22" s="45"/>
      <c r="H22" s="45"/>
      <c r="I22" s="45"/>
      <c r="J22" s="45">
        <v>1.0148541655365051</v>
      </c>
      <c r="K22" s="54">
        <v>16.227901717999373</v>
      </c>
      <c r="L22" s="54">
        <v>2.0095883788295681</v>
      </c>
      <c r="M22" s="58">
        <v>10.348492955039095</v>
      </c>
      <c r="N22" s="45">
        <v>0.83214083521221793</v>
      </c>
      <c r="O22" s="54"/>
      <c r="P22" s="54">
        <v>27.298763069689564</v>
      </c>
      <c r="Q22" s="54">
        <v>31.334899859220243</v>
      </c>
      <c r="R22" s="45">
        <v>0.70761185314255104</v>
      </c>
      <c r="S22" s="45">
        <v>1.4724831553105129</v>
      </c>
      <c r="T22" s="45">
        <v>0.89007419024375134</v>
      </c>
      <c r="U22" s="45">
        <v>4.0553435717944986</v>
      </c>
      <c r="V22" s="45">
        <v>0.63597129691654053</v>
      </c>
      <c r="W22" s="45">
        <v>3.1718749510655897</v>
      </c>
    </row>
    <row r="23" spans="1:24" s="46" customFormat="1" x14ac:dyDescent="0.3">
      <c r="A23" s="42"/>
      <c r="B23" s="53"/>
      <c r="C23" s="47"/>
      <c r="D23" s="50"/>
      <c r="E23" s="50">
        <f>($D22*E22)*10</f>
        <v>487.3549276613353</v>
      </c>
      <c r="F23" s="45"/>
      <c r="G23" s="45"/>
      <c r="H23" s="45"/>
      <c r="I23" s="45">
        <f>E23</f>
        <v>487.3549276613353</v>
      </c>
      <c r="J23" s="45">
        <f>((J22/100)*$E22)*$D22*10</f>
        <v>4.9459417843184825</v>
      </c>
      <c r="K23" s="54">
        <f t="shared" ref="K23:W23" si="19">((K22/100)*$E22)*$D22*10</f>
        <v>79.08747867870845</v>
      </c>
      <c r="L23" s="54">
        <f t="shared" si="19"/>
        <v>9.7938279899354423</v>
      </c>
      <c r="M23" s="58">
        <f t="shared" si="19"/>
        <v>50.433890355069167</v>
      </c>
      <c r="N23" s="45">
        <f t="shared" si="19"/>
        <v>4.0554793654889361</v>
      </c>
      <c r="O23" s="54"/>
      <c r="P23" s="54">
        <f t="shared" si="19"/>
        <v>133.0418670107249</v>
      </c>
      <c r="Q23" s="54">
        <f t="shared" si="19"/>
        <v>152.71217854165468</v>
      </c>
      <c r="R23" s="45">
        <f t="shared" si="19"/>
        <v>3.4485812350059142</v>
      </c>
      <c r="S23" s="45">
        <f t="shared" si="19"/>
        <v>7.1762192163888985</v>
      </c>
      <c r="T23" s="45">
        <f t="shared" si="19"/>
        <v>4.3378204259946509</v>
      </c>
      <c r="U23" s="45">
        <f t="shared" si="19"/>
        <v>19.763916730737691</v>
      </c>
      <c r="V23" s="45">
        <f t="shared" si="19"/>
        <v>3.099437454034462</v>
      </c>
      <c r="W23" s="45">
        <f t="shared" si="19"/>
        <v>15.45828887327372</v>
      </c>
    </row>
    <row r="24" spans="1:24" s="46" customFormat="1" x14ac:dyDescent="0.3">
      <c r="A24" s="42">
        <v>55949</v>
      </c>
      <c r="B24" s="53" t="s">
        <v>101</v>
      </c>
      <c r="C24" s="47">
        <v>42111</v>
      </c>
      <c r="D24" s="50">
        <v>2.9</v>
      </c>
      <c r="E24" s="45">
        <v>6.3976963308275403</v>
      </c>
      <c r="F24" s="45">
        <v>125.02983242243533</v>
      </c>
      <c r="G24" s="45"/>
      <c r="H24" s="45"/>
      <c r="I24" s="45"/>
      <c r="J24" s="45">
        <v>0.11693055502745778</v>
      </c>
      <c r="K24" s="54">
        <v>12.226102122051639</v>
      </c>
      <c r="L24" s="54">
        <v>2.6852949484364887</v>
      </c>
      <c r="M24" s="58">
        <v>29.201762371987527</v>
      </c>
      <c r="N24" s="45">
        <v>0.98094865979219947</v>
      </c>
      <c r="O24" s="54"/>
      <c r="P24" s="54">
        <v>50.676143504072968</v>
      </c>
      <c r="Q24" s="54">
        <v>1.9603745546733007</v>
      </c>
      <c r="R24" s="45">
        <v>0.2953715524893587</v>
      </c>
      <c r="S24" s="45">
        <v>0.45954141404466037</v>
      </c>
      <c r="T24" s="45">
        <v>0.39826846527627235</v>
      </c>
      <c r="U24" s="45">
        <v>0.14227160024327709</v>
      </c>
      <c r="V24" s="45">
        <v>0.20888575158475783</v>
      </c>
      <c r="W24" s="45">
        <v>0.64810450032010181</v>
      </c>
    </row>
    <row r="25" spans="1:24" s="46" customFormat="1" x14ac:dyDescent="0.3">
      <c r="A25" s="42"/>
      <c r="B25" s="53"/>
      <c r="C25" s="47"/>
      <c r="D25" s="50"/>
      <c r="E25" s="50">
        <f>($D24*E24)*10</f>
        <v>185.53319359399865</v>
      </c>
      <c r="F25" s="45"/>
      <c r="G25" s="45"/>
      <c r="H25" s="45"/>
      <c r="I25" s="45">
        <f>E25</f>
        <v>185.53319359399865</v>
      </c>
      <c r="J25" s="45">
        <f>((J24/100)*$E24)*$D24*10</f>
        <v>0.21694499302963036</v>
      </c>
      <c r="K25" s="54">
        <f t="shared" ref="K25:W25" si="20">((K24/100)*$E24)*$D24*10</f>
        <v>22.683477719106047</v>
      </c>
      <c r="L25" s="54">
        <f t="shared" si="20"/>
        <v>4.9821134752525369</v>
      </c>
      <c r="M25" s="58">
        <f t="shared" si="20"/>
        <v>54.178962314479065</v>
      </c>
      <c r="N25" s="45">
        <f t="shared" si="20"/>
        <v>1.8199853760299964</v>
      </c>
      <c r="O25" s="54"/>
      <c r="P25" s="54">
        <f t="shared" si="20"/>
        <v>94.021067433384275</v>
      </c>
      <c r="Q25" s="54">
        <f t="shared" si="20"/>
        <v>3.6371455176895044</v>
      </c>
      <c r="R25" s="45">
        <f t="shared" si="20"/>
        <v>0.5480122743016812</v>
      </c>
      <c r="S25" s="45">
        <f t="shared" si="20"/>
        <v>0.85260186136407867</v>
      </c>
      <c r="T25" s="45">
        <f t="shared" si="20"/>
        <v>0.73892020270487369</v>
      </c>
      <c r="U25" s="45">
        <f t="shared" si="20"/>
        <v>0.26396104350863914</v>
      </c>
      <c r="V25" s="45">
        <f t="shared" si="20"/>
        <v>0.38755240587802786</v>
      </c>
      <c r="W25" s="45">
        <f t="shared" si="20"/>
        <v>1.2024489772703122</v>
      </c>
    </row>
    <row r="26" spans="1:24" s="46" customFormat="1" x14ac:dyDescent="0.3">
      <c r="A26" s="42"/>
      <c r="B26" s="53"/>
      <c r="C26" s="39" t="s">
        <v>100</v>
      </c>
      <c r="D26" s="52">
        <f>D22+D24</f>
        <v>22.799999999999997</v>
      </c>
      <c r="E26" s="52"/>
      <c r="F26" s="52">
        <f t="shared" ref="F26:W26" si="21">F23+F25</f>
        <v>0</v>
      </c>
      <c r="G26" s="52"/>
      <c r="H26" s="52"/>
      <c r="I26" s="52">
        <f>I23+I25</f>
        <v>672.888121255334</v>
      </c>
      <c r="J26" s="52">
        <f t="shared" si="21"/>
        <v>5.1628867773481133</v>
      </c>
      <c r="K26" s="77">
        <f t="shared" si="21"/>
        <v>101.7709563978145</v>
      </c>
      <c r="L26" s="77">
        <f t="shared" si="21"/>
        <v>14.77594146518798</v>
      </c>
      <c r="M26" s="96">
        <f t="shared" si="21"/>
        <v>104.61285266954823</v>
      </c>
      <c r="N26" s="52">
        <f t="shared" si="21"/>
        <v>5.8754647415189325</v>
      </c>
      <c r="O26" s="76">
        <f>M26+N26</f>
        <v>110.48831741106716</v>
      </c>
      <c r="P26" s="77">
        <f t="shared" si="21"/>
        <v>227.06293444410917</v>
      </c>
      <c r="Q26" s="77">
        <f t="shared" si="21"/>
        <v>156.34932405934418</v>
      </c>
      <c r="R26" s="52">
        <f t="shared" si="21"/>
        <v>3.9965935093075955</v>
      </c>
      <c r="S26" s="52">
        <f t="shared" si="21"/>
        <v>8.0288210777529763</v>
      </c>
      <c r="T26" s="52">
        <f t="shared" si="21"/>
        <v>5.0767406286995245</v>
      </c>
      <c r="U26" s="52">
        <f t="shared" si="21"/>
        <v>20.027877774246331</v>
      </c>
      <c r="V26" s="52">
        <f t="shared" si="21"/>
        <v>3.48698985991249</v>
      </c>
      <c r="W26" s="52">
        <f t="shared" si="21"/>
        <v>16.660737850544031</v>
      </c>
      <c r="X26" s="87">
        <f>I26-K26-L26-O26-P26-Q26</f>
        <v>62.440647477810955</v>
      </c>
    </row>
    <row r="27" spans="1:24" s="46" customFormat="1" x14ac:dyDescent="0.3">
      <c r="A27" s="42">
        <v>55949</v>
      </c>
      <c r="B27" s="53" t="s">
        <v>24</v>
      </c>
      <c r="C27" s="47">
        <v>42170</v>
      </c>
      <c r="D27" s="50">
        <v>7.3</v>
      </c>
      <c r="E27" s="45">
        <v>2.1782031779141988</v>
      </c>
      <c r="F27" s="45">
        <v>159.65089539419114</v>
      </c>
      <c r="G27" s="45"/>
      <c r="H27" s="45"/>
      <c r="I27" s="45"/>
      <c r="J27" s="45">
        <v>1.4047539544135157</v>
      </c>
      <c r="K27" s="54">
        <v>17.729027465244492</v>
      </c>
      <c r="L27" s="54">
        <v>2.4405804751528635</v>
      </c>
      <c r="M27" s="58">
        <v>7.8750205551054684</v>
      </c>
      <c r="N27" s="45">
        <v>0.75017005066719411</v>
      </c>
      <c r="O27" s="54"/>
      <c r="P27" s="54">
        <v>22.654905406113919</v>
      </c>
      <c r="Q27" s="54">
        <v>39.230017199041825</v>
      </c>
      <c r="R27" s="45">
        <v>0.85667187575993076</v>
      </c>
      <c r="S27" s="45">
        <v>0.64771543095638595</v>
      </c>
      <c r="T27" s="45">
        <v>1.0850272754657868</v>
      </c>
      <c r="U27" s="45">
        <v>1.0038635152577911</v>
      </c>
      <c r="V27" s="45">
        <v>0.78220864582228988</v>
      </c>
      <c r="W27" s="45">
        <v>3.540038150998555</v>
      </c>
    </row>
    <row r="28" spans="1:24" s="46" customFormat="1" x14ac:dyDescent="0.3">
      <c r="A28" s="42"/>
      <c r="B28" s="53"/>
      <c r="C28" s="47"/>
      <c r="D28" s="50"/>
      <c r="E28" s="50">
        <f>($D27*E27)*10</f>
        <v>159.0088319877365</v>
      </c>
      <c r="F28" s="45"/>
      <c r="G28" s="45"/>
      <c r="H28" s="45"/>
      <c r="I28" s="45">
        <f>E28</f>
        <v>159.0088319877365</v>
      </c>
      <c r="J28" s="45">
        <f>((J27/100)*$E27)*(($D27+$D32)*10)</f>
        <v>4.9875384301364241</v>
      </c>
      <c r="K28" s="54">
        <f t="shared" ref="K28:Q28" si="22">((K27/100)*$E27)*$D27*10</f>
        <v>28.190719495270272</v>
      </c>
      <c r="L28" s="54">
        <f t="shared" si="22"/>
        <v>3.8807385072613174</v>
      </c>
      <c r="M28" s="58">
        <f t="shared" si="22"/>
        <v>12.52197820346737</v>
      </c>
      <c r="N28" s="45">
        <f>((N27/100)*$E27)*(($D27+$D32)*10)</f>
        <v>2.6634571449931208</v>
      </c>
      <c r="O28" s="54"/>
      <c r="P28" s="54">
        <f t="shared" si="22"/>
        <v>36.023300474188318</v>
      </c>
      <c r="Q28" s="54">
        <f t="shared" si="22"/>
        <v>62.379192136784539</v>
      </c>
      <c r="R28" s="45">
        <f>((R27/100)*$E27)*(($D27+$D32)*10)</f>
        <v>3.0415888056022977</v>
      </c>
      <c r="S28" s="45">
        <f>((S27/100)*$E27)*(($D27+$D32)*10)</f>
        <v>2.2996949704520215</v>
      </c>
      <c r="T28" s="45">
        <f t="shared" ref="T28:W28" si="23">((T27/100)*$E27)*(($D27+$D32)*10)</f>
        <v>3.8523580710553533</v>
      </c>
      <c r="U28" s="45">
        <f t="shared" si="23"/>
        <v>3.5641884795764223</v>
      </c>
      <c r="V28" s="45">
        <f t="shared" si="23"/>
        <v>2.7772092537389805</v>
      </c>
      <c r="W28" s="45">
        <f t="shared" si="23"/>
        <v>12.568803431221367</v>
      </c>
    </row>
    <row r="29" spans="1:24" s="46" customFormat="1" x14ac:dyDescent="0.3">
      <c r="A29" s="42">
        <v>55949</v>
      </c>
      <c r="B29" s="53" t="s">
        <v>101</v>
      </c>
      <c r="C29" s="47">
        <v>42170</v>
      </c>
      <c r="D29" s="50">
        <v>3.1</v>
      </c>
      <c r="E29" s="45">
        <v>6.3976963308275403</v>
      </c>
      <c r="F29" s="45">
        <v>125.02983242243533</v>
      </c>
      <c r="G29" s="45"/>
      <c r="H29" s="45"/>
      <c r="I29" s="45"/>
      <c r="J29" s="45">
        <v>0.11693055502745778</v>
      </c>
      <c r="K29" s="54">
        <v>12.226102122051639</v>
      </c>
      <c r="L29" s="54">
        <v>2.6852949484364887</v>
      </c>
      <c r="M29" s="58">
        <v>29.201762371987527</v>
      </c>
      <c r="N29" s="45">
        <v>0.98094865979219947</v>
      </c>
      <c r="O29" s="54"/>
      <c r="P29" s="54">
        <v>50.676143504072968</v>
      </c>
      <c r="Q29" s="54">
        <v>1.9603745546733007</v>
      </c>
      <c r="R29" s="45">
        <v>0.2953715524893587</v>
      </c>
      <c r="S29" s="45">
        <v>0.45954141404466037</v>
      </c>
      <c r="T29" s="45">
        <v>0.39826846527627235</v>
      </c>
      <c r="U29" s="45">
        <v>0.14227160024327709</v>
      </c>
      <c r="V29" s="45">
        <v>0.20888575158475783</v>
      </c>
      <c r="W29" s="45">
        <v>0.64810450032010181</v>
      </c>
    </row>
    <row r="30" spans="1:24" s="46" customFormat="1" x14ac:dyDescent="0.3">
      <c r="A30" s="42"/>
      <c r="B30" s="53"/>
      <c r="C30" s="47"/>
      <c r="D30" s="50"/>
      <c r="E30" s="50">
        <f>($D29*E29)*10</f>
        <v>198.32858625565376</v>
      </c>
      <c r="F30" s="45"/>
      <c r="G30" s="45"/>
      <c r="H30" s="45"/>
      <c r="I30" s="45">
        <f>E30</f>
        <v>198.32858625565376</v>
      </c>
      <c r="J30" s="45">
        <f>((J29/100)*$E29)*$D29*10</f>
        <v>0.23190671668684626</v>
      </c>
      <c r="K30" s="54">
        <f t="shared" ref="K30:W30" si="24">((K29/100)*$E29)*$D29*10</f>
        <v>24.247855492837502</v>
      </c>
      <c r="L30" s="54">
        <f t="shared" si="24"/>
        <v>5.3257075080285743</v>
      </c>
      <c r="M30" s="58">
        <f t="shared" si="24"/>
        <v>57.91544247409832</v>
      </c>
      <c r="N30" s="45">
        <f t="shared" si="24"/>
        <v>1.9455016088596517</v>
      </c>
      <c r="O30" s="54"/>
      <c r="P30" s="54">
        <f t="shared" si="24"/>
        <v>100.50527898051425</v>
      </c>
      <c r="Q30" s="54">
        <f t="shared" si="24"/>
        <v>3.8879831395991253</v>
      </c>
      <c r="R30" s="45">
        <f t="shared" si="24"/>
        <v>0.58580622425352136</v>
      </c>
      <c r="S30" s="45">
        <f t="shared" si="24"/>
        <v>0.91140198973401521</v>
      </c>
      <c r="T30" s="45">
        <f t="shared" si="24"/>
        <v>0.78988021668452024</v>
      </c>
      <c r="U30" s="45">
        <f t="shared" si="24"/>
        <v>0.28216525340578674</v>
      </c>
      <c r="V30" s="45">
        <f t="shared" si="24"/>
        <v>0.41428015800754703</v>
      </c>
      <c r="W30" s="45">
        <f t="shared" si="24"/>
        <v>1.2853764929441269</v>
      </c>
    </row>
    <row r="31" spans="1:24" s="46" customFormat="1" x14ac:dyDescent="0.3">
      <c r="A31" s="42">
        <v>55949</v>
      </c>
      <c r="B31" s="53" t="s">
        <v>103</v>
      </c>
      <c r="C31" s="47"/>
      <c r="D31" s="50" t="s">
        <v>110</v>
      </c>
      <c r="E31" s="50"/>
      <c r="F31" s="45"/>
      <c r="G31" s="45">
        <v>43</v>
      </c>
      <c r="H31" s="45">
        <v>600</v>
      </c>
      <c r="I31" s="45"/>
      <c r="J31" s="45"/>
      <c r="K31" s="54">
        <v>19</v>
      </c>
      <c r="L31" s="54">
        <v>2.7</v>
      </c>
      <c r="M31" s="58">
        <v>3.6</v>
      </c>
      <c r="N31" s="45"/>
      <c r="O31" s="54"/>
      <c r="P31" s="54">
        <v>14.8</v>
      </c>
      <c r="Q31" s="54">
        <v>56.3</v>
      </c>
      <c r="R31" s="45"/>
      <c r="S31" s="45"/>
      <c r="T31" s="45"/>
      <c r="U31" s="45"/>
      <c r="V31" s="45"/>
      <c r="W31" s="45"/>
    </row>
    <row r="32" spans="1:24" s="46" customFormat="1" x14ac:dyDescent="0.3">
      <c r="A32" s="42"/>
      <c r="B32" s="53"/>
      <c r="C32" s="47"/>
      <c r="D32" s="50">
        <v>9</v>
      </c>
      <c r="E32" s="50"/>
      <c r="F32" s="45"/>
      <c r="G32" s="45"/>
      <c r="H32" s="45"/>
      <c r="I32" s="50">
        <f>((D32*G31)/1000)*H31</f>
        <v>232.20000000000002</v>
      </c>
      <c r="J32" s="45"/>
      <c r="K32" s="54">
        <f>(K31/100)*$I32</f>
        <v>44.118000000000002</v>
      </c>
      <c r="L32" s="54">
        <f t="shared" ref="L32:Q32" si="25">(L31/100)*$I32</f>
        <v>6.269400000000001</v>
      </c>
      <c r="M32" s="58">
        <f t="shared" si="25"/>
        <v>8.3592000000000013</v>
      </c>
      <c r="N32" s="58"/>
      <c r="O32" s="54"/>
      <c r="P32" s="54">
        <f t="shared" si="25"/>
        <v>34.365600000000008</v>
      </c>
      <c r="Q32" s="54">
        <f t="shared" si="25"/>
        <v>130.7286</v>
      </c>
      <c r="R32" s="45"/>
      <c r="S32" s="45"/>
      <c r="T32" s="45"/>
      <c r="U32" s="45"/>
      <c r="V32" s="45"/>
      <c r="W32" s="45"/>
    </row>
    <row r="33" spans="1:24" s="46" customFormat="1" x14ac:dyDescent="0.3">
      <c r="A33" s="42"/>
      <c r="B33" s="53"/>
      <c r="C33" s="39" t="s">
        <v>100</v>
      </c>
      <c r="D33" s="52">
        <f>D27+D29</f>
        <v>10.4</v>
      </c>
      <c r="E33" s="52"/>
      <c r="F33" s="52">
        <f t="shared" ref="F33" si="26">F28+F30</f>
        <v>0</v>
      </c>
      <c r="G33" s="52"/>
      <c r="H33" s="52"/>
      <c r="I33" s="52">
        <f>I28+I30+I32</f>
        <v>589.53741824339033</v>
      </c>
      <c r="J33" s="79">
        <f>J28+J30+J32</f>
        <v>5.2194451468232703</v>
      </c>
      <c r="K33" s="77">
        <f>K28+K30+K32</f>
        <v>96.556574988107769</v>
      </c>
      <c r="L33" s="77">
        <f t="shared" ref="L33:Q33" si="27">L28+L30+L32</f>
        <v>15.475846015289893</v>
      </c>
      <c r="M33" s="96">
        <f t="shared" si="27"/>
        <v>78.796620677565684</v>
      </c>
      <c r="N33" s="79">
        <f t="shared" si="27"/>
        <v>4.6089587538527725</v>
      </c>
      <c r="O33" s="76">
        <f>M33+N33</f>
        <v>83.40557943141846</v>
      </c>
      <c r="P33" s="77">
        <f t="shared" si="27"/>
        <v>170.89417945470257</v>
      </c>
      <c r="Q33" s="77">
        <f t="shared" si="27"/>
        <v>196.99577527638365</v>
      </c>
      <c r="R33" s="79">
        <f>R28+R30+R32</f>
        <v>3.6273950298558191</v>
      </c>
      <c r="S33" s="79">
        <f t="shared" ref="S33:W33" si="28">S28+S30+S32</f>
        <v>3.2110969601860369</v>
      </c>
      <c r="T33" s="79">
        <f t="shared" si="28"/>
        <v>4.6422382877398736</v>
      </c>
      <c r="U33" s="79">
        <f t="shared" si="28"/>
        <v>3.8463537329822088</v>
      </c>
      <c r="V33" s="79">
        <f t="shared" si="28"/>
        <v>3.1914894117465273</v>
      </c>
      <c r="W33" s="79">
        <f t="shared" si="28"/>
        <v>13.854179924165495</v>
      </c>
      <c r="X33" s="87">
        <f>I33-K33-L33-O33-P33-Q33</f>
        <v>26.20946307748801</v>
      </c>
    </row>
    <row r="34" spans="1:24" s="46" customFormat="1" x14ac:dyDescent="0.3">
      <c r="A34" s="42"/>
      <c r="B34" s="53"/>
      <c r="C34" s="47"/>
      <c r="D34" s="50"/>
      <c r="E34" s="45"/>
      <c r="F34" s="45"/>
      <c r="G34" s="45"/>
      <c r="H34" s="45"/>
      <c r="I34" s="45"/>
      <c r="J34" s="45"/>
      <c r="K34" s="54"/>
      <c r="L34" s="54"/>
      <c r="M34" s="58"/>
      <c r="N34" s="45"/>
      <c r="O34" s="54"/>
      <c r="P34" s="54"/>
      <c r="Q34" s="54"/>
      <c r="R34" s="45"/>
      <c r="S34" s="45"/>
      <c r="T34" s="45"/>
      <c r="U34" s="45"/>
      <c r="V34" s="45"/>
      <c r="W34" s="45"/>
    </row>
    <row r="35" spans="1:24" s="46" customFormat="1" x14ac:dyDescent="0.3">
      <c r="A35" s="48">
        <v>50425</v>
      </c>
      <c r="B35" s="68" t="s">
        <v>24</v>
      </c>
      <c r="C35" s="49">
        <v>42117</v>
      </c>
      <c r="D35" s="50">
        <v>22.1</v>
      </c>
      <c r="E35" s="45">
        <v>2.3750484157489575</v>
      </c>
      <c r="F35" s="45">
        <v>154.24196806395574</v>
      </c>
      <c r="G35" s="45"/>
      <c r="H35" s="45"/>
      <c r="I35" s="45"/>
      <c r="J35" s="45">
        <v>0.88770260730185857</v>
      </c>
      <c r="K35" s="54">
        <v>16.136786475642197</v>
      </c>
      <c r="L35" s="54">
        <v>2.3722605372270964</v>
      </c>
      <c r="M35" s="58">
        <v>10.342402569327158</v>
      </c>
      <c r="N35" s="45">
        <v>0.79224204663158038</v>
      </c>
      <c r="O35" s="54"/>
      <c r="P35" s="54">
        <v>37.172770813791772</v>
      </c>
      <c r="Q35" s="54">
        <v>27.657917567054916</v>
      </c>
      <c r="R35" s="45">
        <v>0.56016489009154147</v>
      </c>
      <c r="S35" s="45">
        <v>0.3128186594076558</v>
      </c>
      <c r="T35" s="45">
        <v>0.74866888885313632</v>
      </c>
      <c r="U35" s="45">
        <v>0.13464549665296743</v>
      </c>
      <c r="V35" s="45">
        <v>0.74386428750272726</v>
      </c>
      <c r="W35" s="45">
        <v>2.1377551605153897</v>
      </c>
    </row>
    <row r="36" spans="1:24" s="46" customFormat="1" x14ac:dyDescent="0.3">
      <c r="A36" s="42"/>
      <c r="B36" s="53"/>
      <c r="C36" s="47"/>
      <c r="D36" s="50"/>
      <c r="E36" s="50">
        <f>($D35*E35)*10</f>
        <v>524.88569988051961</v>
      </c>
      <c r="F36" s="45"/>
      <c r="G36" s="45"/>
      <c r="H36" s="45"/>
      <c r="I36" s="45">
        <f>E36</f>
        <v>524.88569988051961</v>
      </c>
      <c r="J36" s="45">
        <f>((J35/100)*$E35)*$D35*10</f>
        <v>4.6594240431939813</v>
      </c>
      <c r="K36" s="54">
        <f t="shared" ref="K36:W36" si="29">((K35/100)*$E35)*$D35*10</f>
        <v>84.699684630899569</v>
      </c>
      <c r="L36" s="54">
        <f t="shared" si="29"/>
        <v>12.45165632381382</v>
      </c>
      <c r="M36" s="58">
        <f t="shared" si="29"/>
        <v>54.2857921104737</v>
      </c>
      <c r="N36" s="45">
        <f t="shared" si="29"/>
        <v>4.1583652112099232</v>
      </c>
      <c r="O36" s="54"/>
      <c r="P36" s="54">
        <f t="shared" si="29"/>
        <v>195.11455825095248</v>
      </c>
      <c r="Q36" s="54">
        <f t="shared" si="29"/>
        <v>145.1724541942134</v>
      </c>
      <c r="R36" s="45">
        <f t="shared" si="29"/>
        <v>2.9402254038419313</v>
      </c>
      <c r="S36" s="45">
        <f t="shared" si="29"/>
        <v>1.6419404097887333</v>
      </c>
      <c r="T36" s="45">
        <f t="shared" si="29"/>
        <v>3.9296559370444943</v>
      </c>
      <c r="U36" s="45">
        <f t="shared" si="29"/>
        <v>0.70673495746452986</v>
      </c>
      <c r="V36" s="45">
        <f t="shared" si="29"/>
        <v>3.9044372716199311</v>
      </c>
      <c r="W36" s="45">
        <f t="shared" si="29"/>
        <v>11.22077113600313</v>
      </c>
    </row>
    <row r="37" spans="1:24" s="46" customFormat="1" x14ac:dyDescent="0.3">
      <c r="A37" s="43">
        <v>50425</v>
      </c>
      <c r="B37" s="53" t="s">
        <v>42</v>
      </c>
      <c r="C37" s="47">
        <v>42122</v>
      </c>
      <c r="D37" s="50">
        <v>1</v>
      </c>
      <c r="E37" s="45">
        <v>2.9080033171308299</v>
      </c>
      <c r="F37" s="45">
        <v>121.55352314972791</v>
      </c>
      <c r="G37" s="45"/>
      <c r="H37" s="45"/>
      <c r="I37" s="45"/>
      <c r="J37" s="45">
        <v>0.25077293955121249</v>
      </c>
      <c r="K37" s="54">
        <v>18.193710244758289</v>
      </c>
      <c r="L37" s="54">
        <v>3.4318664951203286</v>
      </c>
      <c r="M37" s="58">
        <v>21.666085724325796</v>
      </c>
      <c r="N37" s="45">
        <v>0.86924545022653144</v>
      </c>
      <c r="O37" s="54"/>
      <c r="P37" s="54">
        <v>47.015662915932523</v>
      </c>
      <c r="Q37" s="54">
        <v>5.37458336183421</v>
      </c>
      <c r="R37" s="45">
        <v>0.42047372869994804</v>
      </c>
      <c r="S37" s="45">
        <v>0.5737133694088058</v>
      </c>
      <c r="T37" s="45">
        <v>0.79388406903158426</v>
      </c>
      <c r="U37" s="45">
        <v>0.26367178091419791</v>
      </c>
      <c r="V37" s="45">
        <v>0.23173159169970925</v>
      </c>
      <c r="W37" s="45">
        <v>0.91459832849685085</v>
      </c>
    </row>
    <row r="38" spans="1:24" s="46" customFormat="1" x14ac:dyDescent="0.3">
      <c r="A38" s="42"/>
      <c r="B38" s="53"/>
      <c r="C38" s="47"/>
      <c r="D38" s="50"/>
      <c r="E38" s="50">
        <f>($D37*E37)*10</f>
        <v>29.080033171308301</v>
      </c>
      <c r="F38" s="45"/>
      <c r="G38" s="45"/>
      <c r="H38" s="45"/>
      <c r="I38" s="45">
        <f>E38</f>
        <v>29.080033171308301</v>
      </c>
      <c r="J38" s="45">
        <f>((J37/100)*$E37)*$D37*10</f>
        <v>7.2924854006157502E-2</v>
      </c>
      <c r="K38" s="54">
        <f t="shared" ref="K38:W38" si="30">((K37/100)*$E37)*$D37*10</f>
        <v>5.2907369742674266</v>
      </c>
      <c r="L38" s="54">
        <f t="shared" si="30"/>
        <v>0.99798791517600716</v>
      </c>
      <c r="M38" s="58">
        <f t="shared" si="30"/>
        <v>6.300504915558033</v>
      </c>
      <c r="N38" s="45">
        <f t="shared" si="30"/>
        <v>0.25277686526596355</v>
      </c>
      <c r="O38" s="54"/>
      <c r="P38" s="54">
        <f t="shared" si="30"/>
        <v>13.672170371663672</v>
      </c>
      <c r="Q38" s="54">
        <f t="shared" si="30"/>
        <v>1.5629306244410048</v>
      </c>
      <c r="R38" s="45">
        <f t="shared" si="30"/>
        <v>0.12227389978258175</v>
      </c>
      <c r="S38" s="45">
        <f t="shared" si="30"/>
        <v>0.16683603813231127</v>
      </c>
      <c r="T38" s="45">
        <f t="shared" si="30"/>
        <v>0.23086175061611675</v>
      </c>
      <c r="U38" s="45">
        <f t="shared" si="30"/>
        <v>7.6675841353228094E-2</v>
      </c>
      <c r="V38" s="45">
        <f t="shared" si="30"/>
        <v>6.7387623734676147E-2</v>
      </c>
      <c r="W38" s="45">
        <f t="shared" si="30"/>
        <v>0.26596549731111546</v>
      </c>
    </row>
    <row r="39" spans="1:24" s="46" customFormat="1" x14ac:dyDescent="0.3">
      <c r="A39" s="42"/>
      <c r="B39" s="53"/>
      <c r="C39" s="39" t="s">
        <v>100</v>
      </c>
      <c r="D39" s="52">
        <f>D35+D37</f>
        <v>23.1</v>
      </c>
      <c r="E39" s="52"/>
      <c r="F39" s="52">
        <f t="shared" ref="F39:W39" si="31">F36+F38</f>
        <v>0</v>
      </c>
      <c r="G39" s="52"/>
      <c r="H39" s="52"/>
      <c r="I39" s="52">
        <f>I36+I38</f>
        <v>553.9657330518279</v>
      </c>
      <c r="J39" s="52">
        <f t="shared" si="31"/>
        <v>4.7323488972001391</v>
      </c>
      <c r="K39" s="77">
        <f t="shared" si="31"/>
        <v>89.990421605167001</v>
      </c>
      <c r="L39" s="77">
        <f t="shared" si="31"/>
        <v>13.449644238989826</v>
      </c>
      <c r="M39" s="96">
        <f t="shared" si="31"/>
        <v>60.58629702603173</v>
      </c>
      <c r="N39" s="52">
        <f t="shared" si="31"/>
        <v>4.4111420764758869</v>
      </c>
      <c r="O39" s="76">
        <f>M39+N39</f>
        <v>64.997439102507613</v>
      </c>
      <c r="P39" s="77">
        <f t="shared" si="31"/>
        <v>208.78672862261615</v>
      </c>
      <c r="Q39" s="77">
        <f t="shared" si="31"/>
        <v>146.73538481865441</v>
      </c>
      <c r="R39" s="52">
        <f t="shared" si="31"/>
        <v>3.0624993036245129</v>
      </c>
      <c r="S39" s="52">
        <f t="shared" si="31"/>
        <v>1.8087764479210446</v>
      </c>
      <c r="T39" s="52">
        <f t="shared" si="31"/>
        <v>4.1605176876606107</v>
      </c>
      <c r="U39" s="52">
        <f t="shared" si="31"/>
        <v>0.78341079881775799</v>
      </c>
      <c r="V39" s="52">
        <f t="shared" si="31"/>
        <v>3.9718248953546071</v>
      </c>
      <c r="W39" s="52">
        <f t="shared" si="31"/>
        <v>11.486736633314246</v>
      </c>
      <c r="X39" s="87">
        <f>I39-K39-L39-O39-P39-Q39</f>
        <v>30.006114663892902</v>
      </c>
    </row>
    <row r="40" spans="1:24" s="46" customFormat="1" x14ac:dyDescent="0.3">
      <c r="A40" s="42"/>
      <c r="B40" s="53"/>
      <c r="C40" s="47"/>
      <c r="D40" s="50"/>
      <c r="E40" s="45"/>
      <c r="F40" s="45"/>
      <c r="G40" s="45"/>
      <c r="H40" s="45"/>
      <c r="I40" s="45"/>
      <c r="J40" s="45"/>
      <c r="K40" s="54"/>
      <c r="L40" s="54"/>
      <c r="M40" s="58"/>
      <c r="N40" s="45"/>
      <c r="O40" s="54"/>
      <c r="P40" s="54"/>
      <c r="Q40" s="54"/>
      <c r="R40" s="45"/>
      <c r="S40" s="45"/>
      <c r="T40" s="45"/>
      <c r="U40" s="45"/>
      <c r="V40" s="45"/>
      <c r="W40" s="45"/>
    </row>
    <row r="41" spans="1:24" s="46" customFormat="1" x14ac:dyDescent="0.3">
      <c r="A41" s="48">
        <v>50425</v>
      </c>
      <c r="B41" s="53" t="s">
        <v>45</v>
      </c>
      <c r="C41" s="47">
        <v>42177</v>
      </c>
      <c r="D41" s="50">
        <v>11.4</v>
      </c>
      <c r="E41" s="45">
        <v>2.5080964285761143</v>
      </c>
      <c r="F41" s="45">
        <v>150.5399339501252</v>
      </c>
      <c r="G41" s="45"/>
      <c r="H41" s="45"/>
      <c r="I41" s="45"/>
      <c r="J41" s="45">
        <v>0.69059594153308645</v>
      </c>
      <c r="K41" s="54">
        <v>17.161142569591387</v>
      </c>
      <c r="L41" s="54">
        <v>2.0257965615508136</v>
      </c>
      <c r="M41" s="58">
        <v>10.789787072618452</v>
      </c>
      <c r="N41" s="45">
        <v>0.77927107463085044</v>
      </c>
      <c r="O41" s="54"/>
      <c r="P41" s="54">
        <v>39.33590781872573</v>
      </c>
      <c r="Q41" s="54">
        <v>24.363898433177891</v>
      </c>
      <c r="R41" s="45">
        <v>0.48945291537803343</v>
      </c>
      <c r="S41" s="45">
        <v>0.44212520635168973</v>
      </c>
      <c r="T41" s="45">
        <v>0.58320033495168966</v>
      </c>
      <c r="U41" s="45">
        <v>0.31389683806320834</v>
      </c>
      <c r="V41" s="45">
        <v>0.66014363121749042</v>
      </c>
      <c r="W41" s="45">
        <v>2.364781602209689</v>
      </c>
    </row>
    <row r="42" spans="1:24" s="46" customFormat="1" x14ac:dyDescent="0.3">
      <c r="A42" s="42"/>
      <c r="B42" s="53"/>
      <c r="C42" s="47"/>
      <c r="D42" s="50"/>
      <c r="E42" s="50">
        <f>($D41*E41)*10</f>
        <v>285.92299285767706</v>
      </c>
      <c r="F42" s="45"/>
      <c r="G42" s="45"/>
      <c r="H42" s="45"/>
      <c r="I42" s="45">
        <f>E42</f>
        <v>285.92299285767706</v>
      </c>
      <c r="J42" s="45">
        <f>((J41/100)*$E41)*(($D41+$D47)*10)</f>
        <v>3.60272892626045</v>
      </c>
      <c r="K42" s="54">
        <f>((K41/100)*$E41)*$D41*10</f>
        <v>49.067652443548553</v>
      </c>
      <c r="L42" s="54">
        <f t="shared" ref="L42:Q42" si="32">((L41/100)*$E41)*$D41*10</f>
        <v>5.7922181579940002</v>
      </c>
      <c r="M42" s="58">
        <f t="shared" si="32"/>
        <v>30.85048212100142</v>
      </c>
      <c r="N42" s="45">
        <f>((N41/100)*$E41)*(($D41+$D47)*10)</f>
        <v>4.0653329582825579</v>
      </c>
      <c r="O42" s="54"/>
      <c r="P42" s="54">
        <f t="shared" si="32"/>
        <v>112.47040490303759</v>
      </c>
      <c r="Q42" s="54">
        <f t="shared" si="32"/>
        <v>69.661987576946899</v>
      </c>
      <c r="R42" s="45">
        <f>((R41/100)*$E41)*(($D41+$D47)*10)</f>
        <v>2.5533978267528901</v>
      </c>
      <c r="S42" s="45">
        <f t="shared" ref="S42:W42" si="33">((S41/100)*$E41)*(($D41+$D47)*10)</f>
        <v>2.3064967141510331</v>
      </c>
      <c r="T42" s="45">
        <f t="shared" si="33"/>
        <v>3.0424631686523909</v>
      </c>
      <c r="U42" s="45">
        <f t="shared" si="33"/>
        <v>1.6375497600543489</v>
      </c>
      <c r="V42" s="45">
        <f t="shared" si="33"/>
        <v>3.4438640783120187</v>
      </c>
      <c r="W42" s="45">
        <f t="shared" si="33"/>
        <v>12.336688604998415</v>
      </c>
    </row>
    <row r="43" spans="1:24" s="46" customFormat="1" x14ac:dyDescent="0.3">
      <c r="A43" s="43">
        <v>50425</v>
      </c>
      <c r="B43" s="53" t="s">
        <v>48</v>
      </c>
      <c r="C43" s="47">
        <v>42177</v>
      </c>
      <c r="D43" s="50">
        <v>1.9</v>
      </c>
      <c r="E43" s="45">
        <v>3.0239170405058817</v>
      </c>
      <c r="F43" s="45">
        <v>120.10387987640408</v>
      </c>
      <c r="G43" s="45"/>
      <c r="H43" s="45"/>
      <c r="I43" s="45"/>
      <c r="J43" s="45">
        <v>0.21821178385779288</v>
      </c>
      <c r="K43" s="54">
        <v>15.004889097601517</v>
      </c>
      <c r="L43" s="54">
        <v>4.4222381695981268</v>
      </c>
      <c r="M43" s="58">
        <v>27.302903474550753</v>
      </c>
      <c r="N43" s="45">
        <v>0.84283055470008139</v>
      </c>
      <c r="O43" s="54"/>
      <c r="P43" s="54">
        <v>43.80657856917972</v>
      </c>
      <c r="Q43" s="54">
        <v>5.2021260623991274</v>
      </c>
      <c r="R43" s="45">
        <v>0.51831685105039593</v>
      </c>
      <c r="S43" s="45">
        <v>0.44292852687674084</v>
      </c>
      <c r="T43" s="45">
        <v>1.0196763562190376</v>
      </c>
      <c r="U43" s="45">
        <v>9.8282189810757731E-2</v>
      </c>
      <c r="V43" s="45">
        <v>0.22960832613621174</v>
      </c>
      <c r="W43" s="45">
        <v>0.89141003801972829</v>
      </c>
    </row>
    <row r="44" spans="1:24" s="46" customFormat="1" x14ac:dyDescent="0.3">
      <c r="A44" s="42"/>
      <c r="B44" s="53"/>
      <c r="C44" s="47"/>
      <c r="D44" s="50"/>
      <c r="E44" s="50">
        <f>($D43*E43)*10</f>
        <v>57.454423769611751</v>
      </c>
      <c r="F44" s="45"/>
      <c r="G44" s="45"/>
      <c r="H44" s="45"/>
      <c r="I44" s="45">
        <f>E44</f>
        <v>57.454423769611751</v>
      </c>
      <c r="J44" s="45">
        <f>((J43/100)*$E43)*$D43*10</f>
        <v>0.12537232301288556</v>
      </c>
      <c r="K44" s="54">
        <f t="shared" ref="K44:W44" si="34">((K43/100)*$E43)*$D43*10</f>
        <v>8.6209725682962475</v>
      </c>
      <c r="L44" s="54">
        <f t="shared" si="34"/>
        <v>2.5407714580624297</v>
      </c>
      <c r="M44" s="58">
        <f t="shared" si="34"/>
        <v>15.686725863676443</v>
      </c>
      <c r="N44" s="45">
        <f t="shared" si="34"/>
        <v>0.48424343855715413</v>
      </c>
      <c r="O44" s="54"/>
      <c r="P44" s="54">
        <f t="shared" si="34"/>
        <v>25.168817290104435</v>
      </c>
      <c r="Q44" s="54">
        <f t="shared" si="34"/>
        <v>2.9888515529202122</v>
      </c>
      <c r="R44" s="45">
        <f t="shared" si="34"/>
        <v>0.29779596007180187</v>
      </c>
      <c r="S44" s="45">
        <f t="shared" si="34"/>
        <v>0.25448203282826132</v>
      </c>
      <c r="T44" s="45">
        <f t="shared" si="34"/>
        <v>0.58584917478062171</v>
      </c>
      <c r="U44" s="45">
        <f t="shared" si="34"/>
        <v>5.6467465823926921E-2</v>
      </c>
      <c r="V44" s="45">
        <f t="shared" si="34"/>
        <v>0.1319201407086113</v>
      </c>
      <c r="W44" s="45">
        <f t="shared" si="34"/>
        <v>0.51215450076871194</v>
      </c>
    </row>
    <row r="45" spans="1:24" s="85" customFormat="1" x14ac:dyDescent="0.3">
      <c r="A45" s="80">
        <v>50425</v>
      </c>
      <c r="B45" s="81" t="s">
        <v>102</v>
      </c>
      <c r="C45" s="82">
        <v>42177</v>
      </c>
      <c r="D45" s="83"/>
      <c r="E45" s="84">
        <v>1.9594575912411933</v>
      </c>
      <c r="F45" s="84">
        <v>129.43688813686106</v>
      </c>
      <c r="G45" s="84"/>
      <c r="H45" s="84"/>
      <c r="I45" s="84"/>
      <c r="J45" s="84">
        <v>0.22335758284495441</v>
      </c>
      <c r="K45" s="84">
        <v>21.823303993230493</v>
      </c>
      <c r="L45" s="84">
        <v>1.2071884368353931</v>
      </c>
      <c r="M45" s="58">
        <v>12.152229996212956</v>
      </c>
      <c r="N45" s="84">
        <v>0.9710014198288206</v>
      </c>
      <c r="O45" s="54"/>
      <c r="P45" s="84">
        <v>54.365406046685351</v>
      </c>
      <c r="Q45" s="84">
        <v>6.1484253715213395</v>
      </c>
      <c r="R45" s="84">
        <v>0.17457676012135531</v>
      </c>
      <c r="S45" s="84">
        <v>0.83515713392487578</v>
      </c>
      <c r="T45" s="84">
        <v>0.25904039606297652</v>
      </c>
      <c r="U45" s="84">
        <v>0.32972658970300273</v>
      </c>
      <c r="V45" s="84">
        <v>0.17562576530063906</v>
      </c>
      <c r="W45" s="84">
        <v>1.3349605077278213</v>
      </c>
    </row>
    <row r="46" spans="1:24" s="59" customFormat="1" x14ac:dyDescent="0.3">
      <c r="A46" s="55">
        <v>50425</v>
      </c>
      <c r="B46" s="69" t="s">
        <v>103</v>
      </c>
      <c r="C46" s="56"/>
      <c r="D46" s="57" t="s">
        <v>110</v>
      </c>
      <c r="E46" s="58"/>
      <c r="F46" s="58"/>
      <c r="G46" s="45">
        <v>43</v>
      </c>
      <c r="H46" s="45">
        <v>600</v>
      </c>
      <c r="I46" s="45"/>
      <c r="J46" s="45"/>
      <c r="K46" s="54">
        <v>19</v>
      </c>
      <c r="L46" s="54">
        <v>2.7</v>
      </c>
      <c r="M46" s="58">
        <v>3.6</v>
      </c>
      <c r="N46" s="45"/>
      <c r="O46" s="54"/>
      <c r="P46" s="54">
        <v>14.8</v>
      </c>
      <c r="Q46" s="54">
        <v>56.3</v>
      </c>
      <c r="R46" s="58"/>
      <c r="S46" s="58"/>
      <c r="T46" s="58"/>
      <c r="U46" s="58"/>
      <c r="V46" s="58"/>
      <c r="W46" s="58"/>
    </row>
    <row r="47" spans="1:24" s="59" customFormat="1" x14ac:dyDescent="0.3">
      <c r="B47" s="70"/>
      <c r="C47" s="56"/>
      <c r="D47" s="57">
        <v>9.4</v>
      </c>
      <c r="E47" s="58"/>
      <c r="F47" s="58"/>
      <c r="G47" s="58"/>
      <c r="H47" s="58"/>
      <c r="I47" s="50">
        <f>((D47*G46)/1000)*H46</f>
        <v>242.52</v>
      </c>
      <c r="J47" s="58"/>
      <c r="K47" s="54">
        <f>(K46/100)*$I47</f>
        <v>46.078800000000001</v>
      </c>
      <c r="L47" s="54">
        <f>(L46/100)*$I47</f>
        <v>6.5480400000000012</v>
      </c>
      <c r="M47" s="58">
        <f t="shared" ref="M47:Q47" si="35">(M46/100)*$I47</f>
        <v>8.7307200000000016</v>
      </c>
      <c r="N47" s="58"/>
      <c r="O47" s="54"/>
      <c r="P47" s="54">
        <f t="shared" si="35"/>
        <v>35.892960000000009</v>
      </c>
      <c r="Q47" s="54">
        <f t="shared" si="35"/>
        <v>136.53876</v>
      </c>
      <c r="R47" s="58"/>
      <c r="S47" s="58"/>
      <c r="T47" s="58"/>
      <c r="U47" s="58"/>
      <c r="V47" s="58"/>
      <c r="W47" s="58"/>
    </row>
    <row r="48" spans="1:24" s="46" customFormat="1" x14ac:dyDescent="0.3">
      <c r="A48" s="42"/>
      <c r="B48" s="53"/>
      <c r="C48" s="39" t="s">
        <v>100</v>
      </c>
      <c r="D48" s="52">
        <f>D41+D43</f>
        <v>13.3</v>
      </c>
      <c r="E48" s="52"/>
      <c r="F48" s="52">
        <f t="shared" ref="F48:W48" si="36">F42+F44</f>
        <v>0</v>
      </c>
      <c r="G48" s="52"/>
      <c r="H48" s="52"/>
      <c r="I48" s="52">
        <f>I42+I44+I47</f>
        <v>585.89741662728886</v>
      </c>
      <c r="J48" s="79">
        <f t="shared" si="36"/>
        <v>3.7281012492733354</v>
      </c>
      <c r="K48" s="77">
        <f>K42+K44+K47</f>
        <v>103.76742501184481</v>
      </c>
      <c r="L48" s="77">
        <f t="shared" ref="L48:Q48" si="37">L42+L44+L47</f>
        <v>14.881029616056431</v>
      </c>
      <c r="M48" s="96">
        <f t="shared" si="37"/>
        <v>55.267927984677868</v>
      </c>
      <c r="N48" s="79">
        <f t="shared" si="37"/>
        <v>4.5495763968397123</v>
      </c>
      <c r="O48" s="76">
        <f>M48+N48</f>
        <v>59.81750438151758</v>
      </c>
      <c r="P48" s="77">
        <f t="shared" si="37"/>
        <v>173.53218219314203</v>
      </c>
      <c r="Q48" s="77">
        <f t="shared" si="37"/>
        <v>209.1895991298671</v>
      </c>
      <c r="R48" s="79">
        <f t="shared" si="36"/>
        <v>2.8511937868246919</v>
      </c>
      <c r="S48" s="79">
        <f t="shared" si="36"/>
        <v>2.5609787469792944</v>
      </c>
      <c r="T48" s="79">
        <f t="shared" si="36"/>
        <v>3.6283123434330125</v>
      </c>
      <c r="U48" s="79">
        <f t="shared" si="36"/>
        <v>1.6940172258782757</v>
      </c>
      <c r="V48" s="79">
        <f t="shared" si="36"/>
        <v>3.5757842190206302</v>
      </c>
      <c r="W48" s="79">
        <f t="shared" si="36"/>
        <v>12.848843105767127</v>
      </c>
      <c r="X48" s="87">
        <f>I48-K48-L48-O48-P48-Q48</f>
        <v>24.709676294860884</v>
      </c>
    </row>
    <row r="49" spans="1:24" s="46" customFormat="1" x14ac:dyDescent="0.3">
      <c r="A49" s="42"/>
      <c r="B49" s="53"/>
      <c r="C49" s="47"/>
      <c r="D49" s="50"/>
      <c r="E49" s="45"/>
      <c r="F49" s="45"/>
      <c r="G49" s="45"/>
      <c r="H49" s="45"/>
      <c r="I49" s="45"/>
      <c r="J49" s="45"/>
      <c r="K49" s="54"/>
      <c r="L49" s="54"/>
      <c r="M49" s="58"/>
      <c r="N49" s="45"/>
      <c r="O49" s="54"/>
      <c r="P49" s="54"/>
      <c r="Q49" s="54"/>
      <c r="R49" s="45"/>
      <c r="S49" s="45"/>
      <c r="T49" s="45"/>
      <c r="U49" s="45"/>
      <c r="V49" s="45"/>
      <c r="W49" s="45"/>
    </row>
    <row r="50" spans="1:24" s="46" customFormat="1" x14ac:dyDescent="0.3">
      <c r="A50" s="42">
        <v>80434</v>
      </c>
      <c r="B50" s="53" t="s">
        <v>54</v>
      </c>
      <c r="C50" s="47">
        <v>42117</v>
      </c>
      <c r="D50" s="50">
        <v>20.399999999999999</v>
      </c>
      <c r="E50" s="45">
        <v>1.9946421465050337</v>
      </c>
      <c r="F50" s="45">
        <v>160.94992200652479</v>
      </c>
      <c r="G50" s="45"/>
      <c r="H50" s="45"/>
      <c r="I50" s="45"/>
      <c r="J50" s="45">
        <v>1.5027090648164776</v>
      </c>
      <c r="K50" s="54">
        <v>18.639747774182744</v>
      </c>
      <c r="L50" s="54">
        <v>2.2253168254757494</v>
      </c>
      <c r="M50" s="58">
        <v>6.4391163710955865</v>
      </c>
      <c r="N50" s="45">
        <v>0.56489668865837206</v>
      </c>
      <c r="O50" s="54"/>
      <c r="P50" s="54">
        <v>25.899003317311255</v>
      </c>
      <c r="Q50" s="54">
        <v>38.396035258095424</v>
      </c>
      <c r="R50" s="45">
        <v>0.68629723371551699</v>
      </c>
      <c r="S50" s="45">
        <v>0.33100249606042048</v>
      </c>
      <c r="T50" s="45">
        <v>1.0639628584499958</v>
      </c>
      <c r="U50" s="45">
        <v>0.22213806618686024</v>
      </c>
      <c r="V50" s="45">
        <v>0.89255103670115588</v>
      </c>
      <c r="W50" s="45">
        <v>3.1372230092504338</v>
      </c>
    </row>
    <row r="51" spans="1:24" s="46" customFormat="1" x14ac:dyDescent="0.3">
      <c r="A51" s="42"/>
      <c r="B51" s="53"/>
      <c r="C51" s="39" t="s">
        <v>100</v>
      </c>
      <c r="D51" s="50"/>
      <c r="E51" s="52">
        <f>($D50*E50)*10</f>
        <v>406.90699788702688</v>
      </c>
      <c r="F51" s="38"/>
      <c r="G51" s="38"/>
      <c r="H51" s="38"/>
      <c r="I51" s="38">
        <f>E51</f>
        <v>406.90699788702688</v>
      </c>
      <c r="J51" s="38">
        <f>((J50/100)*$E50)*$D50*10</f>
        <v>6.1146283426209456</v>
      </c>
      <c r="K51" s="76">
        <f t="shared" ref="K51:W51" si="38">((K50/100)*$E50)*$D50*10</f>
        <v>75.846438081640912</v>
      </c>
      <c r="L51" s="76">
        <f t="shared" si="38"/>
        <v>9.0549698880182596</v>
      </c>
      <c r="M51" s="95">
        <f t="shared" si="38"/>
        <v>26.201215116077119</v>
      </c>
      <c r="N51" s="38">
        <f t="shared" si="38"/>
        <v>2.2986041569830067</v>
      </c>
      <c r="O51" s="76">
        <f>M51+N51</f>
        <v>28.499819273060126</v>
      </c>
      <c r="P51" s="76">
        <f t="shared" si="38"/>
        <v>105.38485688113272</v>
      </c>
      <c r="Q51" s="76">
        <f t="shared" si="38"/>
        <v>156.23615437636045</v>
      </c>
      <c r="R51" s="38">
        <f t="shared" si="38"/>
        <v>2.7925914702935231</v>
      </c>
      <c r="S51" s="38">
        <f t="shared" si="38"/>
        <v>1.3468723196505814</v>
      </c>
      <c r="T51" s="38">
        <f t="shared" si="38"/>
        <v>4.3293393259518753</v>
      </c>
      <c r="U51" s="38">
        <f t="shared" si="38"/>
        <v>0.90389533628524965</v>
      </c>
      <c r="V51" s="38">
        <f t="shared" si="38"/>
        <v>3.6318526280502086</v>
      </c>
      <c r="W51" s="38">
        <f t="shared" si="38"/>
        <v>12.765579963961981</v>
      </c>
      <c r="X51" s="87">
        <f>I51-K51-L51-O51-P51-Q51</f>
        <v>31.884759386814466</v>
      </c>
    </row>
    <row r="52" spans="1:24" s="46" customFormat="1" x14ac:dyDescent="0.3">
      <c r="A52" s="43">
        <v>80434</v>
      </c>
      <c r="B52" s="53" t="s">
        <v>54</v>
      </c>
      <c r="C52" s="47">
        <v>42174</v>
      </c>
      <c r="D52" s="50">
        <v>17.3</v>
      </c>
      <c r="E52" s="45">
        <v>2.3581912889472942</v>
      </c>
      <c r="F52" s="45">
        <v>134.54043149979589</v>
      </c>
      <c r="G52" s="45"/>
      <c r="H52" s="45"/>
      <c r="I52" s="50">
        <f>($D52*E52)*10</f>
        <v>407.96709298788193</v>
      </c>
      <c r="J52" s="45">
        <v>1.0360065898154254</v>
      </c>
      <c r="K52" s="54">
        <v>18.238897861960613</v>
      </c>
      <c r="L52" s="54">
        <v>2.7182838454701477</v>
      </c>
      <c r="M52" s="58">
        <v>19.5845032322657</v>
      </c>
      <c r="N52" s="45">
        <v>0.74370574291264746</v>
      </c>
      <c r="O52" s="54"/>
      <c r="P52" s="54">
        <v>29.775816924273535</v>
      </c>
      <c r="Q52" s="54">
        <v>21.597069221953575</v>
      </c>
      <c r="R52" s="45">
        <v>0.68375659664904265</v>
      </c>
      <c r="S52" s="45">
        <v>0.58951004427064602</v>
      </c>
      <c r="T52" s="45">
        <v>0.90293813029336478</v>
      </c>
      <c r="U52" s="45">
        <v>0.49086949642513239</v>
      </c>
      <c r="V52" s="45">
        <v>0.77557488577204925</v>
      </c>
      <c r="W52" s="45">
        <v>2.8630674279381196</v>
      </c>
    </row>
    <row r="53" spans="1:24" s="46" customFormat="1" x14ac:dyDescent="0.3">
      <c r="A53" s="43"/>
      <c r="B53" s="53"/>
      <c r="C53" s="47"/>
      <c r="D53" s="50"/>
      <c r="E53" s="45"/>
      <c r="F53" s="45"/>
      <c r="G53" s="45"/>
      <c r="H53" s="45"/>
      <c r="I53" s="50"/>
      <c r="J53" s="45">
        <f>((J52/100)*$E52)*(($D52+D55)*10)</f>
        <v>5.4481168253302457</v>
      </c>
      <c r="K53" s="54">
        <f t="shared" ref="K53:M53" si="39">((K52/100)*$E52)*$D52*10</f>
        <v>74.408701400469653</v>
      </c>
      <c r="L53" s="54">
        <f t="shared" si="39"/>
        <v>11.089703583523768</v>
      </c>
      <c r="M53" s="58">
        <f t="shared" si="39"/>
        <v>79.898328512792148</v>
      </c>
      <c r="N53" s="45">
        <f>((N52/100)*$E52)*(($D52+H55)*10)</f>
        <v>3.0340746997446582</v>
      </c>
      <c r="O53" s="54"/>
      <c r="P53" s="54">
        <f t="shared" ref="P53:Q53" si="40">((P52/100)*$E52)*$D52*10</f>
        <v>121.47553471935251</v>
      </c>
      <c r="Q53" s="54">
        <f t="shared" si="40"/>
        <v>88.10893547538457</v>
      </c>
      <c r="R53" s="45">
        <f>((R52/100)*$E52)*(($D52+K55)*10)</f>
        <v>6.7415650217581069</v>
      </c>
      <c r="S53" s="45">
        <f>((S52/100)*$E52)*(($D52+L55)*10)</f>
        <v>2.8892057967166727</v>
      </c>
      <c r="T53" s="45">
        <f>((T52/100)*$E52)*(($D52+M55)*10)</f>
        <v>4.6725377486290034</v>
      </c>
      <c r="U53" s="45">
        <f>((U52/100)*$E52)*(($D52+N55)*10)</f>
        <v>2.0025860149298675</v>
      </c>
      <c r="V53" s="45">
        <f t="shared" ref="V53:W53" si="41">((V52/100)*$E52)*(($D52+P55)*10)</f>
        <v>6.6559291768246966</v>
      </c>
      <c r="W53" s="45">
        <f t="shared" si="41"/>
        <v>60.715658891213586</v>
      </c>
    </row>
    <row r="54" spans="1:24" s="46" customFormat="1" x14ac:dyDescent="0.3">
      <c r="A54" s="43">
        <v>80434</v>
      </c>
      <c r="B54" s="53" t="s">
        <v>103</v>
      </c>
      <c r="C54" s="47"/>
      <c r="D54" s="57" t="s">
        <v>110</v>
      </c>
      <c r="E54" s="52"/>
      <c r="F54" s="58"/>
      <c r="G54" s="45">
        <v>43</v>
      </c>
      <c r="H54" s="45">
        <v>600</v>
      </c>
      <c r="I54" s="45"/>
      <c r="J54" s="45">
        <f>((J52/100)*$E52)*(($D52+$D55)*10)</f>
        <v>5.4481168253302457</v>
      </c>
      <c r="K54" s="54">
        <v>19</v>
      </c>
      <c r="L54" s="54">
        <v>2.7</v>
      </c>
      <c r="M54" s="58">
        <v>3.6</v>
      </c>
      <c r="N54" s="45"/>
      <c r="O54" s="54"/>
      <c r="P54" s="54">
        <v>14.8</v>
      </c>
      <c r="Q54" s="54">
        <v>56.3</v>
      </c>
      <c r="R54" s="45"/>
      <c r="S54" s="45"/>
      <c r="T54" s="45"/>
      <c r="U54" s="45"/>
      <c r="V54" s="45"/>
      <c r="W54" s="45"/>
    </row>
    <row r="55" spans="1:24" s="46" customFormat="1" x14ac:dyDescent="0.3">
      <c r="A55" s="42"/>
      <c r="B55" s="53"/>
      <c r="C55" s="47"/>
      <c r="D55" s="50">
        <v>5</v>
      </c>
      <c r="E55" s="45"/>
      <c r="F55" s="45"/>
      <c r="G55" s="45"/>
      <c r="H55" s="45"/>
      <c r="I55" s="50">
        <f>((D55*G54)/1000)*H54</f>
        <v>129</v>
      </c>
      <c r="J55" s="45"/>
      <c r="K55" s="54">
        <f>(K54/100)*$I55</f>
        <v>24.51</v>
      </c>
      <c r="L55" s="54">
        <f t="shared" ref="L55:M55" si="42">(L54/100)*$I55</f>
        <v>3.4830000000000005</v>
      </c>
      <c r="M55" s="58">
        <f t="shared" si="42"/>
        <v>4.6440000000000001</v>
      </c>
      <c r="N55" s="45"/>
      <c r="O55" s="54"/>
      <c r="P55" s="54">
        <f>(P54/100)*$I55</f>
        <v>19.092000000000002</v>
      </c>
      <c r="Q55" s="54">
        <f>(Q54/100)*$I55</f>
        <v>72.626999999999995</v>
      </c>
      <c r="R55" s="45"/>
      <c r="S55" s="45"/>
      <c r="T55" s="45"/>
      <c r="U55" s="45"/>
      <c r="V55" s="45"/>
      <c r="W55" s="45"/>
    </row>
    <row r="56" spans="1:24" s="46" customFormat="1" x14ac:dyDescent="0.3">
      <c r="A56" s="42"/>
      <c r="B56" s="53"/>
      <c r="C56" s="39" t="s">
        <v>100</v>
      </c>
      <c r="D56" s="52"/>
      <c r="E56" s="52"/>
      <c r="F56" s="38"/>
      <c r="G56" s="38"/>
      <c r="H56" s="38"/>
      <c r="I56" s="38">
        <f>I52+I55</f>
        <v>536.96709298788187</v>
      </c>
      <c r="J56" s="86">
        <f>J53+J55</f>
        <v>5.4481168253302457</v>
      </c>
      <c r="K56" s="76">
        <f>K53+K55</f>
        <v>98.918701400469658</v>
      </c>
      <c r="L56" s="76">
        <f t="shared" ref="L56:W56" si="43">L53+L55</f>
        <v>14.572703583523769</v>
      </c>
      <c r="M56" s="95">
        <f t="shared" si="43"/>
        <v>84.542328512792153</v>
      </c>
      <c r="N56" s="86">
        <f>N53+N55</f>
        <v>3.0340746997446582</v>
      </c>
      <c r="O56" s="76">
        <f>M56+N56</f>
        <v>87.576403212536817</v>
      </c>
      <c r="P56" s="76">
        <f t="shared" si="43"/>
        <v>140.56753471935252</v>
      </c>
      <c r="Q56" s="76">
        <f t="shared" si="43"/>
        <v>160.73593547538457</v>
      </c>
      <c r="R56" s="86">
        <f t="shared" si="43"/>
        <v>6.7415650217581069</v>
      </c>
      <c r="S56" s="86">
        <f t="shared" si="43"/>
        <v>2.8892057967166727</v>
      </c>
      <c r="T56" s="86">
        <f t="shared" si="43"/>
        <v>4.6725377486290034</v>
      </c>
      <c r="U56" s="86">
        <f t="shared" si="43"/>
        <v>2.0025860149298675</v>
      </c>
      <c r="V56" s="86">
        <f t="shared" si="43"/>
        <v>6.6559291768246966</v>
      </c>
      <c r="W56" s="86">
        <f t="shared" si="43"/>
        <v>60.715658891213586</v>
      </c>
      <c r="X56" s="87">
        <f>I56-K56-L56-O56-P56-Q56</f>
        <v>34.595814596614503</v>
      </c>
    </row>
    <row r="57" spans="1:24" s="46" customFormat="1" x14ac:dyDescent="0.3">
      <c r="A57" s="42"/>
      <c r="B57" s="53"/>
      <c r="C57" s="47"/>
      <c r="D57" s="50"/>
      <c r="E57" s="45"/>
      <c r="F57" s="45"/>
      <c r="G57" s="45"/>
      <c r="H57" s="45"/>
      <c r="I57" s="45"/>
      <c r="J57" s="45"/>
      <c r="K57" s="54"/>
      <c r="L57" s="54"/>
      <c r="M57" s="58"/>
      <c r="N57" s="45"/>
      <c r="O57" s="54"/>
      <c r="P57" s="54"/>
      <c r="Q57" s="54"/>
      <c r="R57" s="45"/>
      <c r="S57" s="45"/>
      <c r="T57" s="45"/>
      <c r="U57" s="45"/>
      <c r="V57" s="45"/>
      <c r="W57" s="45"/>
    </row>
    <row r="58" spans="1:24" s="46" customFormat="1" x14ac:dyDescent="0.3">
      <c r="A58" s="42">
        <v>115951</v>
      </c>
      <c r="B58" s="53" t="s">
        <v>60</v>
      </c>
      <c r="C58" s="47">
        <v>41746</v>
      </c>
      <c r="D58" s="50">
        <v>0</v>
      </c>
      <c r="E58" s="45">
        <v>8.3530383072832244</v>
      </c>
      <c r="F58" s="45">
        <v>131.33919116292975</v>
      </c>
      <c r="G58" s="45"/>
      <c r="H58" s="45"/>
      <c r="I58" s="45"/>
      <c r="J58" s="45">
        <v>9.4307466622336078E-2</v>
      </c>
      <c r="K58" s="54">
        <v>10.131455961409623</v>
      </c>
      <c r="L58" s="54">
        <v>3.4372172183649115</v>
      </c>
      <c r="M58" s="58">
        <v>29.324111221654128</v>
      </c>
      <c r="N58" s="45">
        <v>3.4429516420997484</v>
      </c>
      <c r="O58" s="54"/>
      <c r="P58" s="54">
        <v>42.309660720250918</v>
      </c>
      <c r="Q58" s="54">
        <v>9.0117938851178483</v>
      </c>
      <c r="R58" s="45">
        <v>0.41221068103456127</v>
      </c>
      <c r="S58" s="45">
        <v>0.4722461296630498</v>
      </c>
      <c r="T58" s="45">
        <v>0.38030744572866115</v>
      </c>
      <c r="U58" s="45">
        <v>5.6243063860705995E-2</v>
      </c>
      <c r="V58" s="45">
        <v>0.1618508714449142</v>
      </c>
      <c r="W58" s="45">
        <v>0.76564369274861122</v>
      </c>
    </row>
    <row r="59" spans="1:24" s="46" customFormat="1" x14ac:dyDescent="0.3">
      <c r="A59" s="42"/>
      <c r="B59" s="53"/>
      <c r="C59" s="47"/>
      <c r="D59" s="50"/>
      <c r="E59" s="50">
        <f>($D58*E58)*10</f>
        <v>0</v>
      </c>
      <c r="F59" s="45"/>
      <c r="G59" s="45"/>
      <c r="H59" s="45"/>
      <c r="I59" s="45"/>
      <c r="J59" s="45">
        <f>((J58/100)*$E58)*$D58*10</f>
        <v>0</v>
      </c>
      <c r="K59" s="54">
        <f t="shared" ref="K59:W59" si="44">((K58/100)*$E58)*$D58*10</f>
        <v>0</v>
      </c>
      <c r="L59" s="54">
        <f t="shared" si="44"/>
        <v>0</v>
      </c>
      <c r="M59" s="58">
        <f t="shared" si="44"/>
        <v>0</v>
      </c>
      <c r="N59" s="45">
        <f t="shared" si="44"/>
        <v>0</v>
      </c>
      <c r="O59" s="54"/>
      <c r="P59" s="54">
        <f t="shared" si="44"/>
        <v>0</v>
      </c>
      <c r="Q59" s="54">
        <f t="shared" si="44"/>
        <v>0</v>
      </c>
      <c r="R59" s="45">
        <f t="shared" si="44"/>
        <v>0</v>
      </c>
      <c r="S59" s="45">
        <f t="shared" si="44"/>
        <v>0</v>
      </c>
      <c r="T59" s="45">
        <f t="shared" si="44"/>
        <v>0</v>
      </c>
      <c r="U59" s="45">
        <f t="shared" si="44"/>
        <v>0</v>
      </c>
      <c r="V59" s="45">
        <f t="shared" si="44"/>
        <v>0</v>
      </c>
      <c r="W59" s="45">
        <f t="shared" si="44"/>
        <v>0</v>
      </c>
    </row>
    <row r="60" spans="1:24" s="46" customFormat="1" x14ac:dyDescent="0.3">
      <c r="A60" s="43">
        <v>115951</v>
      </c>
      <c r="B60" s="53" t="s">
        <v>63</v>
      </c>
      <c r="C60" s="47">
        <v>42111</v>
      </c>
      <c r="D60" s="50">
        <v>19.7</v>
      </c>
      <c r="E60" s="45">
        <v>2.6199017183998787</v>
      </c>
      <c r="F60" s="45">
        <v>141.14239397422676</v>
      </c>
      <c r="G60" s="45"/>
      <c r="H60" s="45"/>
      <c r="I60" s="45"/>
      <c r="J60" s="45">
        <v>0.88377602665271593</v>
      </c>
      <c r="K60" s="54">
        <v>15.002314634329746</v>
      </c>
      <c r="L60" s="54">
        <v>2.5344996196033933</v>
      </c>
      <c r="M60" s="58">
        <v>16.886297877336609</v>
      </c>
      <c r="N60" s="45">
        <v>1.8373056450014378</v>
      </c>
      <c r="O60" s="54"/>
      <c r="P60" s="54">
        <v>41.114548720026029</v>
      </c>
      <c r="Q60" s="54">
        <v>17.349351539706987</v>
      </c>
      <c r="R60" s="45">
        <v>0.50448037022078074</v>
      </c>
      <c r="S60" s="45">
        <v>0.64509969810225187</v>
      </c>
      <c r="T60" s="45">
        <v>0.53647216825342514</v>
      </c>
      <c r="U60" s="45">
        <v>0.20730889802209868</v>
      </c>
      <c r="V60" s="45">
        <v>0.40017448614666673</v>
      </c>
      <c r="W60" s="45">
        <v>2.0983703165978582</v>
      </c>
    </row>
    <row r="61" spans="1:24" s="46" customFormat="1" x14ac:dyDescent="0.3">
      <c r="A61" s="42"/>
      <c r="B61" s="53"/>
      <c r="C61" s="47"/>
      <c r="D61" s="50"/>
      <c r="E61" s="50">
        <f>($D60*E60)*10</f>
        <v>516.12063852477615</v>
      </c>
      <c r="F61" s="45"/>
      <c r="G61" s="45"/>
      <c r="H61" s="45"/>
      <c r="I61" s="45"/>
      <c r="J61" s="45">
        <f>((J60/100)*$E60)*$D60*10</f>
        <v>4.5613504718888933</v>
      </c>
      <c r="K61" s="54">
        <f t="shared" ref="K61:W61" si="45">((K60/100)*$E60)*$D60*10</f>
        <v>77.430042084198618</v>
      </c>
      <c r="L61" s="54">
        <f t="shared" si="45"/>
        <v>13.081075620105056</v>
      </c>
      <c r="M61" s="58">
        <f t="shared" si="45"/>
        <v>87.153668427705426</v>
      </c>
      <c r="N61" s="45">
        <f t="shared" si="45"/>
        <v>9.4827136266331777</v>
      </c>
      <c r="O61" s="54"/>
      <c r="P61" s="54">
        <f t="shared" si="45"/>
        <v>212.20067138037851</v>
      </c>
      <c r="Q61" s="54">
        <f t="shared" si="45"/>
        <v>89.543583946643764</v>
      </c>
      <c r="R61" s="45">
        <f t="shared" si="45"/>
        <v>2.6037273080156478</v>
      </c>
      <c r="S61" s="45">
        <f t="shared" si="45"/>
        <v>3.3294926809667458</v>
      </c>
      <c r="T61" s="45">
        <f t="shared" si="45"/>
        <v>2.7688435802972888</v>
      </c>
      <c r="U61" s="45">
        <f t="shared" si="45"/>
        <v>1.0699640081903325</v>
      </c>
      <c r="V61" s="45">
        <f t="shared" si="45"/>
        <v>2.0653831131134175</v>
      </c>
      <c r="W61" s="45">
        <f t="shared" si="45"/>
        <v>10.830122276639232</v>
      </c>
    </row>
    <row r="62" spans="1:24" s="46" customFormat="1" x14ac:dyDescent="0.3">
      <c r="A62" s="42"/>
      <c r="B62" s="53"/>
      <c r="C62" s="39" t="s">
        <v>100</v>
      </c>
      <c r="D62" s="52">
        <f>D58+D60</f>
        <v>19.7</v>
      </c>
      <c r="E62" s="52">
        <f>E59+E61</f>
        <v>516.12063852477615</v>
      </c>
      <c r="F62" s="52">
        <f t="shared" ref="F62:W62" si="46">F59+F61</f>
        <v>0</v>
      </c>
      <c r="G62" s="52"/>
      <c r="H62" s="52"/>
      <c r="I62" s="52">
        <f>E62</f>
        <v>516.12063852477615</v>
      </c>
      <c r="J62" s="52">
        <f t="shared" si="46"/>
        <v>4.5613504718888933</v>
      </c>
      <c r="K62" s="77">
        <f t="shared" si="46"/>
        <v>77.430042084198618</v>
      </c>
      <c r="L62" s="77">
        <f t="shared" si="46"/>
        <v>13.081075620105056</v>
      </c>
      <c r="M62" s="96">
        <f t="shared" si="46"/>
        <v>87.153668427705426</v>
      </c>
      <c r="N62" s="52">
        <f t="shared" si="46"/>
        <v>9.4827136266331777</v>
      </c>
      <c r="O62" s="76">
        <f>M62+N62</f>
        <v>96.636382054338611</v>
      </c>
      <c r="P62" s="77">
        <f t="shared" si="46"/>
        <v>212.20067138037851</v>
      </c>
      <c r="Q62" s="77">
        <f t="shared" si="46"/>
        <v>89.543583946643764</v>
      </c>
      <c r="R62" s="52">
        <f t="shared" si="46"/>
        <v>2.6037273080156478</v>
      </c>
      <c r="S62" s="52">
        <f t="shared" si="46"/>
        <v>3.3294926809667458</v>
      </c>
      <c r="T62" s="52">
        <f t="shared" si="46"/>
        <v>2.7688435802972888</v>
      </c>
      <c r="U62" s="52">
        <f t="shared" si="46"/>
        <v>1.0699640081903325</v>
      </c>
      <c r="V62" s="52">
        <f t="shared" si="46"/>
        <v>2.0653831131134175</v>
      </c>
      <c r="W62" s="52">
        <f t="shared" si="46"/>
        <v>10.830122276639232</v>
      </c>
      <c r="X62" s="87">
        <f>I62-K62-L62-O62-P62-Q62</f>
        <v>27.22888343911157</v>
      </c>
    </row>
    <row r="63" spans="1:24" s="46" customFormat="1" x14ac:dyDescent="0.3">
      <c r="A63" s="42">
        <v>115951</v>
      </c>
      <c r="B63" s="53" t="s">
        <v>60</v>
      </c>
      <c r="C63" s="47">
        <v>41746</v>
      </c>
      <c r="D63" s="50">
        <v>0</v>
      </c>
      <c r="E63" s="45">
        <v>8.3530383072832244</v>
      </c>
      <c r="F63" s="45">
        <v>131.33919116292975</v>
      </c>
      <c r="G63" s="45"/>
      <c r="H63" s="45"/>
      <c r="I63" s="45"/>
      <c r="J63" s="45">
        <v>9.4307466622336078E-2</v>
      </c>
      <c r="K63" s="54">
        <v>10.131455961409623</v>
      </c>
      <c r="L63" s="54">
        <v>3.4372172183649115</v>
      </c>
      <c r="M63" s="58">
        <v>29.324111221654128</v>
      </c>
      <c r="N63" s="45">
        <v>3.4429516420997484</v>
      </c>
      <c r="O63" s="54"/>
      <c r="P63" s="54">
        <v>42.309660720250918</v>
      </c>
      <c r="Q63" s="54">
        <v>9.0117938851178483</v>
      </c>
      <c r="R63" s="45">
        <v>0.41221068103456127</v>
      </c>
      <c r="S63" s="45">
        <v>0.4722461296630498</v>
      </c>
      <c r="T63" s="45">
        <v>0.38030744572866115</v>
      </c>
      <c r="U63" s="45">
        <v>5.6243063860705995E-2</v>
      </c>
      <c r="V63" s="45">
        <v>0.1618508714449142</v>
      </c>
      <c r="W63" s="45">
        <v>0.76564369274861122</v>
      </c>
    </row>
    <row r="64" spans="1:24" s="46" customFormat="1" x14ac:dyDescent="0.3">
      <c r="A64" s="42"/>
      <c r="B64" s="53"/>
      <c r="C64" s="47"/>
      <c r="D64" s="50"/>
      <c r="E64" s="50">
        <f>($D63*E63)*10</f>
        <v>0</v>
      </c>
      <c r="F64" s="45"/>
      <c r="G64" s="45"/>
      <c r="H64" s="45"/>
      <c r="I64" s="45"/>
      <c r="J64" s="45">
        <f>((J63/100)*$E63)*$D63*10</f>
        <v>0</v>
      </c>
      <c r="K64" s="54">
        <f t="shared" ref="K64:W64" si="47">((K63/100)*$E63)*$D63*10</f>
        <v>0</v>
      </c>
      <c r="L64" s="54">
        <f t="shared" si="47"/>
        <v>0</v>
      </c>
      <c r="M64" s="58">
        <f t="shared" si="47"/>
        <v>0</v>
      </c>
      <c r="N64" s="45">
        <f t="shared" si="47"/>
        <v>0</v>
      </c>
      <c r="O64" s="54"/>
      <c r="P64" s="54">
        <f t="shared" si="47"/>
        <v>0</v>
      </c>
      <c r="Q64" s="54">
        <f t="shared" si="47"/>
        <v>0</v>
      </c>
      <c r="R64" s="45">
        <f t="shared" si="47"/>
        <v>0</v>
      </c>
      <c r="S64" s="45">
        <f t="shared" si="47"/>
        <v>0</v>
      </c>
      <c r="T64" s="45">
        <f t="shared" si="47"/>
        <v>0</v>
      </c>
      <c r="U64" s="45">
        <f t="shared" si="47"/>
        <v>0</v>
      </c>
      <c r="V64" s="45">
        <f t="shared" si="47"/>
        <v>0</v>
      </c>
      <c r="W64" s="45">
        <f t="shared" si="47"/>
        <v>0</v>
      </c>
    </row>
    <row r="65" spans="1:24" s="46" customFormat="1" x14ac:dyDescent="0.3">
      <c r="A65" s="42">
        <v>115951</v>
      </c>
      <c r="B65" s="53" t="s">
        <v>66</v>
      </c>
      <c r="C65" s="47">
        <v>42111</v>
      </c>
      <c r="D65" s="50">
        <v>20.5</v>
      </c>
      <c r="E65" s="45">
        <v>2.6086871518461203</v>
      </c>
      <c r="F65" s="45">
        <v>141.91638368644615</v>
      </c>
      <c r="G65" s="45"/>
      <c r="H65" s="45"/>
      <c r="I65" s="45"/>
      <c r="J65" s="45">
        <v>1.2223138425377069</v>
      </c>
      <c r="K65" s="54">
        <v>15.008152067150883</v>
      </c>
      <c r="L65" s="54">
        <v>2.7349613390988559</v>
      </c>
      <c r="M65" s="58">
        <v>15.951267867415865</v>
      </c>
      <c r="N65" s="45">
        <v>1.6751727579192277</v>
      </c>
      <c r="O65" s="54"/>
      <c r="P65" s="54">
        <v>39.10722775972161</v>
      </c>
      <c r="Q65" s="54">
        <v>19.374308277886307</v>
      </c>
      <c r="R65" s="45">
        <v>0.59232006101767043</v>
      </c>
      <c r="S65" s="45">
        <v>0.60184629086342689</v>
      </c>
      <c r="T65" s="45">
        <v>0.59576429202644499</v>
      </c>
      <c r="U65" s="45">
        <v>0.17568047774159418</v>
      </c>
      <c r="V65" s="45">
        <v>0.49865963638343125</v>
      </c>
      <c r="W65" s="45">
        <v>2.462325330236979</v>
      </c>
    </row>
    <row r="66" spans="1:24" s="46" customFormat="1" x14ac:dyDescent="0.3">
      <c r="A66" s="42"/>
      <c r="B66" s="53"/>
      <c r="C66" s="47"/>
      <c r="D66" s="50"/>
      <c r="E66" s="50">
        <f>($D65*E65)*10</f>
        <v>534.7808661284547</v>
      </c>
      <c r="F66" s="45"/>
      <c r="G66" s="45"/>
      <c r="H66" s="45"/>
      <c r="I66" s="45"/>
      <c r="J66" s="45">
        <f>((J65/100)*$E65)*$D65*10</f>
        <v>6.5367005539311442</v>
      </c>
      <c r="K66" s="54">
        <f>((K65/100)*$E65)*$D65*10</f>
        <v>80.260725614585056</v>
      </c>
      <c r="L66" s="54">
        <f t="shared" ref="L66:W66" si="48">((L65/100)*$E65)*$D65*10</f>
        <v>14.626049937511246</v>
      </c>
      <c r="M66" s="58">
        <f t="shared" si="48"/>
        <v>85.304328459836427</v>
      </c>
      <c r="N66" s="45">
        <f t="shared" si="48"/>
        <v>8.9585033839483685</v>
      </c>
      <c r="O66" s="54"/>
      <c r="P66" s="54">
        <f t="shared" si="48"/>
        <v>209.13797133226666</v>
      </c>
      <c r="Q66" s="54">
        <f t="shared" si="48"/>
        <v>103.61009361487729</v>
      </c>
      <c r="R66" s="45">
        <f t="shared" si="48"/>
        <v>3.167614352562889</v>
      </c>
      <c r="S66" s="45">
        <f t="shared" si="48"/>
        <v>3.2185588070414131</v>
      </c>
      <c r="T66" s="45">
        <f t="shared" si="48"/>
        <v>3.1860334409830782</v>
      </c>
      <c r="U66" s="45">
        <f t="shared" si="48"/>
        <v>0.93950558048510435</v>
      </c>
      <c r="V66" s="45">
        <f t="shared" si="48"/>
        <v>2.6667363224843168</v>
      </c>
      <c r="W66" s="45">
        <f t="shared" si="48"/>
        <v>13.16804472794165</v>
      </c>
    </row>
    <row r="67" spans="1:24" s="46" customFormat="1" x14ac:dyDescent="0.3">
      <c r="A67" s="42"/>
      <c r="B67" s="53"/>
      <c r="C67" s="39" t="s">
        <v>100</v>
      </c>
      <c r="D67" s="52">
        <f>D63+D65</f>
        <v>20.5</v>
      </c>
      <c r="E67" s="52">
        <f>E64+E66</f>
        <v>534.7808661284547</v>
      </c>
      <c r="F67" s="52">
        <f t="shared" ref="F67:W67" si="49">F64+F66</f>
        <v>0</v>
      </c>
      <c r="G67" s="52"/>
      <c r="H67" s="52"/>
      <c r="I67" s="52">
        <f>E67</f>
        <v>534.7808661284547</v>
      </c>
      <c r="J67" s="52">
        <f t="shared" si="49"/>
        <v>6.5367005539311442</v>
      </c>
      <c r="K67" s="77">
        <f t="shared" si="49"/>
        <v>80.260725614585056</v>
      </c>
      <c r="L67" s="77">
        <f t="shared" si="49"/>
        <v>14.626049937511246</v>
      </c>
      <c r="M67" s="96">
        <f t="shared" si="49"/>
        <v>85.304328459836427</v>
      </c>
      <c r="N67" s="52">
        <f t="shared" si="49"/>
        <v>8.9585033839483685</v>
      </c>
      <c r="O67" s="76">
        <f>M67+N67</f>
        <v>94.262831843784795</v>
      </c>
      <c r="P67" s="77">
        <f t="shared" si="49"/>
        <v>209.13797133226666</v>
      </c>
      <c r="Q67" s="77">
        <f t="shared" si="49"/>
        <v>103.61009361487729</v>
      </c>
      <c r="R67" s="52">
        <f t="shared" si="49"/>
        <v>3.167614352562889</v>
      </c>
      <c r="S67" s="52">
        <f t="shared" si="49"/>
        <v>3.2185588070414131</v>
      </c>
      <c r="T67" s="52">
        <f t="shared" si="49"/>
        <v>3.1860334409830782</v>
      </c>
      <c r="U67" s="52">
        <f t="shared" si="49"/>
        <v>0.93950558048510435</v>
      </c>
      <c r="V67" s="52">
        <f t="shared" si="49"/>
        <v>2.6667363224843168</v>
      </c>
      <c r="W67" s="52">
        <f t="shared" si="49"/>
        <v>13.16804472794165</v>
      </c>
      <c r="X67" s="87">
        <f>I67-K67-L67-O67-P67-Q67</f>
        <v>32.883193785429654</v>
      </c>
    </row>
    <row r="68" spans="1:24" s="46" customFormat="1" x14ac:dyDescent="0.3">
      <c r="A68" s="42"/>
      <c r="B68" s="53"/>
      <c r="C68" s="39"/>
      <c r="D68" s="52"/>
      <c r="E68" s="52"/>
      <c r="F68" s="45"/>
      <c r="G68" s="45"/>
      <c r="H68" s="45"/>
      <c r="I68" s="45"/>
      <c r="J68" s="45"/>
      <c r="K68" s="54"/>
      <c r="L68" s="54"/>
      <c r="M68" s="58"/>
      <c r="N68" s="45"/>
      <c r="O68" s="54"/>
      <c r="P68" s="54"/>
      <c r="Q68" s="54"/>
      <c r="R68" s="45"/>
      <c r="S68" s="45"/>
      <c r="T68" s="45"/>
      <c r="U68" s="45"/>
      <c r="V68" s="45"/>
      <c r="W68" s="45"/>
    </row>
    <row r="69" spans="1:24" s="46" customFormat="1" x14ac:dyDescent="0.3">
      <c r="A69" s="43">
        <v>115951</v>
      </c>
      <c r="B69" s="53" t="s">
        <v>69</v>
      </c>
      <c r="C69" s="47">
        <v>42185</v>
      </c>
      <c r="D69" s="50">
        <v>14.1</v>
      </c>
      <c r="E69" s="45">
        <v>2.9761686727365975</v>
      </c>
      <c r="F69" s="45">
        <v>133.96504147154724</v>
      </c>
      <c r="G69" s="45"/>
      <c r="H69" s="45"/>
      <c r="I69" s="45"/>
      <c r="J69" s="45">
        <v>0.64254865472253553</v>
      </c>
      <c r="K69" s="54">
        <v>14.551148326178202</v>
      </c>
      <c r="L69" s="54">
        <v>2.5962506581907938</v>
      </c>
      <c r="M69" s="58">
        <v>22.300596022034384</v>
      </c>
      <c r="N69" s="45">
        <v>2.2840728654963014</v>
      </c>
      <c r="O69" s="54"/>
      <c r="P69" s="54">
        <v>38.397384160779907</v>
      </c>
      <c r="Q69" s="54">
        <v>14.708549407059401</v>
      </c>
      <c r="R69" s="45">
        <v>0.54689713509791105</v>
      </c>
      <c r="S69" s="45">
        <v>0.50994678154978579</v>
      </c>
      <c r="T69" s="45">
        <v>0.64435041153021944</v>
      </c>
      <c r="U69" s="45">
        <v>0.12294299569261008</v>
      </c>
      <c r="V69" s="45">
        <v>0.52711377557529326</v>
      </c>
      <c r="W69" s="45">
        <v>2.1681988060926543</v>
      </c>
    </row>
    <row r="70" spans="1:24" s="46" customFormat="1" x14ac:dyDescent="0.3">
      <c r="A70" s="42"/>
      <c r="B70" s="53"/>
      <c r="C70" s="47"/>
      <c r="D70" s="50">
        <f>D69</f>
        <v>14.1</v>
      </c>
      <c r="E70" s="50">
        <f>($D69*E69)*10</f>
        <v>419.63978285586023</v>
      </c>
      <c r="F70" s="38"/>
      <c r="G70" s="38"/>
      <c r="H70" s="38"/>
      <c r="I70" s="45">
        <f>E70</f>
        <v>419.63978285586023</v>
      </c>
      <c r="J70" s="45">
        <f>((J69/100)*$E69)*(($D69+D72)*10)</f>
        <v>4.2645029844741877</v>
      </c>
      <c r="K70" s="54">
        <f>((K69/100)*$E69)*($D69*10)</f>
        <v>61.062407239008351</v>
      </c>
      <c r="L70" s="54">
        <f t="shared" ref="L70:Q70" si="50">((L69/100)*$E69)*($D69*10)</f>
        <v>10.89490062442569</v>
      </c>
      <c r="M70" s="58">
        <f t="shared" si="50"/>
        <v>93.5821727224277</v>
      </c>
      <c r="N70" s="45">
        <f>((N69/100)*$E69)*(($D69+H72)*10)</f>
        <v>9.5848784130383056</v>
      </c>
      <c r="O70" s="54"/>
      <c r="P70" s="54">
        <f t="shared" si="50"/>
        <v>161.13069951462728</v>
      </c>
      <c r="Q70" s="54">
        <f t="shared" si="50"/>
        <v>61.722924793030991</v>
      </c>
      <c r="R70" s="45">
        <f>((R69/100)*$E69)*(($D69+K72)*10)</f>
        <v>9.0442060496189196</v>
      </c>
      <c r="S70" s="45">
        <f>((S69/100)*$E69)*(($D69+L72)*10)</f>
        <v>3.0068609567172699</v>
      </c>
      <c r="T70" s="45">
        <f>((T69/100)*$E69)*(($D69+M72)*10)</f>
        <v>4.0022151858465973</v>
      </c>
      <c r="U70" s="45">
        <f>((U69/100)*$E69)*(($D69+N72)*10)</f>
        <v>0.5159177201609586</v>
      </c>
      <c r="V70" s="45">
        <f t="shared" ref="V70:W70" si="51">((V69/100)*$E69)*(($D69+P72)*10)</f>
        <v>6.9912093916919016</v>
      </c>
      <c r="W70" s="45">
        <f t="shared" si="51"/>
        <v>86.36786312373529</v>
      </c>
    </row>
    <row r="71" spans="1:24" s="46" customFormat="1" x14ac:dyDescent="0.3">
      <c r="A71" s="42">
        <v>115951</v>
      </c>
      <c r="B71" s="53" t="s">
        <v>103</v>
      </c>
      <c r="C71" s="47"/>
      <c r="D71" s="57" t="s">
        <v>110</v>
      </c>
      <c r="E71" s="52"/>
      <c r="F71" s="58"/>
      <c r="G71" s="45">
        <v>43</v>
      </c>
      <c r="H71" s="45">
        <v>600</v>
      </c>
      <c r="I71" s="45"/>
      <c r="J71" s="45"/>
      <c r="K71" s="54">
        <v>19.600000000000001</v>
      </c>
      <c r="L71" s="54">
        <v>2.7</v>
      </c>
      <c r="M71" s="58">
        <v>3.2</v>
      </c>
      <c r="N71" s="45"/>
      <c r="O71" s="54"/>
      <c r="P71" s="54">
        <v>14.4</v>
      </c>
      <c r="Q71" s="54">
        <v>56.6</v>
      </c>
      <c r="R71" s="45"/>
      <c r="S71" s="45"/>
      <c r="T71" s="45"/>
      <c r="U71" s="45"/>
      <c r="V71" s="45"/>
      <c r="W71" s="45"/>
    </row>
    <row r="72" spans="1:24" s="46" customFormat="1" x14ac:dyDescent="0.3">
      <c r="A72" s="42"/>
      <c r="B72" s="53"/>
      <c r="C72" s="47"/>
      <c r="D72" s="50">
        <v>8.1999999999999993</v>
      </c>
      <c r="E72" s="45"/>
      <c r="F72" s="45"/>
      <c r="G72" s="45"/>
      <c r="H72" s="45"/>
      <c r="I72" s="50">
        <f>((D72*G71)/1000)*H71</f>
        <v>211.55999999999997</v>
      </c>
      <c r="J72" s="45"/>
      <c r="K72" s="54">
        <f>(K71/100)*$I72</f>
        <v>41.465759999999996</v>
      </c>
      <c r="L72" s="54">
        <f t="shared" ref="L72:M72" si="52">(L71/100)*$I72</f>
        <v>5.7121199999999996</v>
      </c>
      <c r="M72" s="58">
        <f t="shared" si="52"/>
        <v>6.769919999999999</v>
      </c>
      <c r="N72" s="58"/>
      <c r="O72" s="54"/>
      <c r="P72" s="54">
        <f t="shared" ref="P72" si="53">(P71/100)*$I72</f>
        <v>30.464639999999999</v>
      </c>
      <c r="Q72" s="54">
        <f t="shared" ref="Q72" si="54">(Q71/100)*$I72</f>
        <v>119.74296</v>
      </c>
      <c r="R72" s="45"/>
      <c r="S72" s="45"/>
      <c r="T72" s="45"/>
      <c r="U72" s="45"/>
      <c r="V72" s="45"/>
      <c r="W72" s="45"/>
    </row>
    <row r="73" spans="1:24" s="46" customFormat="1" x14ac:dyDescent="0.3">
      <c r="A73" s="42"/>
      <c r="B73" s="53"/>
      <c r="C73" s="39" t="s">
        <v>100</v>
      </c>
      <c r="D73" s="50"/>
      <c r="E73" s="45"/>
      <c r="F73" s="45"/>
      <c r="G73" s="45"/>
      <c r="H73" s="45"/>
      <c r="I73" s="52">
        <f>I70+I72</f>
        <v>631.19978285586024</v>
      </c>
      <c r="J73" s="79">
        <f>J70+J72</f>
        <v>4.2645029844741877</v>
      </c>
      <c r="K73" s="77">
        <f t="shared" ref="K73:W73" si="55">K70+K72</f>
        <v>102.52816723900835</v>
      </c>
      <c r="L73" s="77">
        <f t="shared" si="55"/>
        <v>16.60702062442569</v>
      </c>
      <c r="M73" s="96">
        <f t="shared" si="55"/>
        <v>100.3520927224277</v>
      </c>
      <c r="N73" s="79">
        <f t="shared" si="55"/>
        <v>9.5848784130383056</v>
      </c>
      <c r="O73" s="76">
        <f>M73+N73</f>
        <v>109.93697113546601</v>
      </c>
      <c r="P73" s="77">
        <f t="shared" si="55"/>
        <v>191.59533951462728</v>
      </c>
      <c r="Q73" s="77">
        <f t="shared" si="55"/>
        <v>181.46588479303099</v>
      </c>
      <c r="R73" s="79">
        <f t="shared" si="55"/>
        <v>9.0442060496189196</v>
      </c>
      <c r="S73" s="79">
        <f t="shared" si="55"/>
        <v>3.0068609567172699</v>
      </c>
      <c r="T73" s="79">
        <f t="shared" si="55"/>
        <v>4.0022151858465973</v>
      </c>
      <c r="U73" s="79">
        <f t="shared" si="55"/>
        <v>0.5159177201609586</v>
      </c>
      <c r="V73" s="79">
        <f t="shared" si="55"/>
        <v>6.9912093916919016</v>
      </c>
      <c r="W73" s="79">
        <f t="shared" si="55"/>
        <v>86.36786312373529</v>
      </c>
      <c r="X73" s="87">
        <f>I73-K73-L73-O73-P73-Q73</f>
        <v>29.066399549301934</v>
      </c>
    </row>
    <row r="74" spans="1:24" s="46" customFormat="1" x14ac:dyDescent="0.3">
      <c r="A74" s="42"/>
      <c r="B74" s="53"/>
      <c r="C74" s="47"/>
      <c r="D74" s="50"/>
      <c r="E74" s="45"/>
      <c r="F74" s="45"/>
      <c r="G74" s="45"/>
      <c r="H74" s="45"/>
      <c r="I74" s="45"/>
      <c r="J74" s="45"/>
      <c r="K74" s="54"/>
      <c r="L74" s="54"/>
      <c r="M74" s="58"/>
      <c r="N74" s="45"/>
      <c r="O74" s="54"/>
      <c r="P74" s="54"/>
      <c r="Q74" s="54"/>
      <c r="R74" s="45"/>
      <c r="S74" s="45"/>
      <c r="T74" s="45"/>
      <c r="U74" s="45"/>
      <c r="V74" s="45"/>
      <c r="W74" s="45"/>
    </row>
    <row r="75" spans="1:24" s="46" customFormat="1" x14ac:dyDescent="0.3">
      <c r="A75" s="42">
        <v>44599</v>
      </c>
      <c r="B75" s="53" t="s">
        <v>72</v>
      </c>
      <c r="C75" s="47">
        <v>42114</v>
      </c>
      <c r="D75" s="50">
        <v>1.6</v>
      </c>
      <c r="E75" s="45">
        <v>8.6547122446085094</v>
      </c>
      <c r="F75" s="45">
        <v>127.80058751502131</v>
      </c>
      <c r="G75" s="45"/>
      <c r="H75" s="45"/>
      <c r="I75" s="45"/>
      <c r="J75" s="45">
        <v>8.7262754610837046E-2</v>
      </c>
      <c r="K75" s="54">
        <v>10.282003500238272</v>
      </c>
      <c r="L75" s="54">
        <v>3.2956378097309114</v>
      </c>
      <c r="M75" s="58">
        <v>31.56626992868982</v>
      </c>
      <c r="N75" s="45">
        <v>1.8705729880688349</v>
      </c>
      <c r="O75" s="54"/>
      <c r="P75" s="54">
        <v>44.580509460429106</v>
      </c>
      <c r="Q75" s="54">
        <v>5.9867179011444325</v>
      </c>
      <c r="R75" s="45">
        <v>0.42462080949514913</v>
      </c>
      <c r="S75" s="45">
        <v>0.53094368848362494</v>
      </c>
      <c r="T75" s="45">
        <v>0.42943647531742213</v>
      </c>
      <c r="U75" s="45">
        <v>0.14539483748266421</v>
      </c>
      <c r="V75" s="45">
        <v>0.19698514936786993</v>
      </c>
      <c r="W75" s="45">
        <v>0.60364469694105338</v>
      </c>
    </row>
    <row r="76" spans="1:24" s="46" customFormat="1" x14ac:dyDescent="0.3">
      <c r="A76" s="42"/>
      <c r="B76" s="53"/>
      <c r="C76" s="47"/>
      <c r="D76" s="50"/>
      <c r="E76" s="50">
        <f>($D75*E75)*10</f>
        <v>138.47539591373615</v>
      </c>
      <c r="F76" s="45"/>
      <c r="G76" s="45"/>
      <c r="H76" s="45"/>
      <c r="I76" s="45">
        <f>E76</f>
        <v>138.47539591373615</v>
      </c>
      <c r="J76" s="45">
        <f>((J75/100)*$E75)*$D75*10</f>
        <v>0.12083744493258865</v>
      </c>
      <c r="K76" s="54">
        <f t="shared" ref="K76:W76" si="56">((K75/100)*$E75)*$D75*10</f>
        <v>14.238045054819157</v>
      </c>
      <c r="L76" s="54">
        <f t="shared" si="56"/>
        <v>4.5636475049076619</v>
      </c>
      <c r="M76" s="58">
        <f t="shared" si="56"/>
        <v>43.711517258951879</v>
      </c>
      <c r="N76" s="45">
        <f t="shared" si="56"/>
        <v>2.5902833510837238</v>
      </c>
      <c r="O76" s="54"/>
      <c r="P76" s="54">
        <f t="shared" si="56"/>
        <v>61.733036975689814</v>
      </c>
      <c r="Q76" s="54">
        <f t="shared" si="56"/>
        <v>8.2901313158482672</v>
      </c>
      <c r="R76" s="45">
        <f t="shared" si="56"/>
        <v>0.58799534708051915</v>
      </c>
      <c r="S76" s="45">
        <f t="shared" si="56"/>
        <v>0.7352263747066935</v>
      </c>
      <c r="T76" s="45">
        <f t="shared" si="56"/>
        <v>0.59466385939379407</v>
      </c>
      <c r="U76" s="45">
        <f t="shared" si="56"/>
        <v>0.20133607684225255</v>
      </c>
      <c r="V76" s="45">
        <f t="shared" si="56"/>
        <v>0.27277596547842242</v>
      </c>
      <c r="W76" s="45">
        <f t="shared" si="56"/>
        <v>0.83589938400139641</v>
      </c>
    </row>
    <row r="77" spans="1:24" s="46" customFormat="1" x14ac:dyDescent="0.3">
      <c r="A77" s="43">
        <v>44599</v>
      </c>
      <c r="B77" s="53" t="s">
        <v>24</v>
      </c>
      <c r="C77" s="47">
        <v>42114</v>
      </c>
      <c r="D77" s="50">
        <v>21.3</v>
      </c>
      <c r="E77" s="45">
        <v>2.2978108159179786</v>
      </c>
      <c r="F77" s="45">
        <v>153.51263392677748</v>
      </c>
      <c r="G77" s="45"/>
      <c r="H77" s="45"/>
      <c r="I77" s="45"/>
      <c r="J77" s="45">
        <v>1.1348859856525966</v>
      </c>
      <c r="K77" s="54">
        <v>16.786011086634215</v>
      </c>
      <c r="L77" s="54">
        <v>2.4055995783030308</v>
      </c>
      <c r="M77" s="58">
        <v>11.173490805473362</v>
      </c>
      <c r="N77" s="45">
        <v>0.69146131598145755</v>
      </c>
      <c r="O77" s="54"/>
      <c r="P77" s="54">
        <v>31.555494351272522</v>
      </c>
      <c r="Q77" s="54">
        <v>30.503883312843243</v>
      </c>
      <c r="R77" s="45">
        <v>0.65610800216013798</v>
      </c>
      <c r="S77" s="45">
        <v>0.34078769234036144</v>
      </c>
      <c r="T77" s="45">
        <v>0.91551854572027869</v>
      </c>
      <c r="U77" s="45">
        <v>0.16178521617780645</v>
      </c>
      <c r="V77" s="45">
        <v>0.75297433747457565</v>
      </c>
      <c r="W77" s="45">
        <v>2.921999769966412</v>
      </c>
    </row>
    <row r="78" spans="1:24" s="46" customFormat="1" x14ac:dyDescent="0.3">
      <c r="A78" s="42"/>
      <c r="B78" s="53"/>
      <c r="C78" s="47"/>
      <c r="D78" s="50"/>
      <c r="E78" s="50">
        <f>($D77*E77)*10</f>
        <v>489.43370379052942</v>
      </c>
      <c r="F78" s="45"/>
      <c r="G78" s="45"/>
      <c r="H78" s="45"/>
      <c r="I78" s="45">
        <f>E78</f>
        <v>489.43370379052942</v>
      </c>
      <c r="J78" s="45">
        <f>((J77/100)*$E77)*$D77*10</f>
        <v>5.5545145133791598</v>
      </c>
      <c r="K78" s="54">
        <f t="shared" ref="K78:W78" si="57">((K77/100)*$E77)*$D77*10</f>
        <v>82.156395780002725</v>
      </c>
      <c r="L78" s="54">
        <f t="shared" si="57"/>
        <v>11.773815114457882</v>
      </c>
      <c r="M78" s="58">
        <f t="shared" si="57"/>
        <v>54.686829891922535</v>
      </c>
      <c r="N78" s="45">
        <f t="shared" si="57"/>
        <v>3.3842447290867836</v>
      </c>
      <c r="O78" s="54"/>
      <c r="P78" s="54">
        <f t="shared" si="57"/>
        <v>154.44322475284443</v>
      </c>
      <c r="Q78" s="54">
        <f t="shared" si="57"/>
        <v>149.29628589798995</v>
      </c>
      <c r="R78" s="45">
        <f t="shared" si="57"/>
        <v>3.2112136958384108</v>
      </c>
      <c r="S78" s="45">
        <f t="shared" si="57"/>
        <v>1.6679298246837053</v>
      </c>
      <c r="T78" s="45">
        <f t="shared" si="57"/>
        <v>4.4808563272079525</v>
      </c>
      <c r="U78" s="45">
        <f t="shared" si="57"/>
        <v>0.79183137572455298</v>
      </c>
      <c r="V78" s="45">
        <f t="shared" si="57"/>
        <v>3.6853101884940158</v>
      </c>
      <c r="W78" s="45">
        <f t="shared" si="57"/>
        <v>14.30125169889736</v>
      </c>
    </row>
    <row r="79" spans="1:24" s="46" customFormat="1" x14ac:dyDescent="0.3">
      <c r="A79" s="42"/>
      <c r="B79" s="53"/>
      <c r="C79" s="39" t="s">
        <v>100</v>
      </c>
      <c r="D79" s="50"/>
      <c r="E79" s="45"/>
      <c r="F79" s="45"/>
      <c r="G79" s="45"/>
      <c r="H79" s="45"/>
      <c r="I79" s="38">
        <f>I76+I78</f>
        <v>627.9090997042656</v>
      </c>
      <c r="J79" s="38">
        <f>J76+J78</f>
        <v>5.6753519583117482</v>
      </c>
      <c r="K79" s="76">
        <f t="shared" ref="K79" si="58">K76+K78</f>
        <v>96.394440834821879</v>
      </c>
      <c r="L79" s="76">
        <f t="shared" ref="L79" si="59">L76+L78</f>
        <v>16.337462619365546</v>
      </c>
      <c r="M79" s="95">
        <f t="shared" ref="M79" si="60">M76+M78</f>
        <v>98.398347150874415</v>
      </c>
      <c r="N79" s="38">
        <f t="shared" ref="N79" si="61">N76+N78</f>
        <v>5.9745280801705078</v>
      </c>
      <c r="O79" s="76">
        <f>M79+N79</f>
        <v>104.37287523104493</v>
      </c>
      <c r="P79" s="76">
        <f t="shared" ref="P79" si="62">P76+P78</f>
        <v>216.17626172853426</v>
      </c>
      <c r="Q79" s="76">
        <f t="shared" ref="Q79" si="63">Q76+Q78</f>
        <v>157.58641721383822</v>
      </c>
      <c r="R79" s="38">
        <f t="shared" ref="R79" si="64">R76+R78</f>
        <v>3.79920904291893</v>
      </c>
      <c r="S79" s="38">
        <f t="shared" ref="S79" si="65">S76+S78</f>
        <v>2.4031561993903989</v>
      </c>
      <c r="T79" s="38">
        <f t="shared" ref="T79" si="66">T76+T78</f>
        <v>5.0755201866017465</v>
      </c>
      <c r="U79" s="38">
        <f t="shared" ref="U79" si="67">U76+U78</f>
        <v>0.9931674525668055</v>
      </c>
      <c r="V79" s="38">
        <f t="shared" ref="V79" si="68">V76+V78</f>
        <v>3.9580861539724381</v>
      </c>
      <c r="W79" s="38">
        <f t="shared" ref="W79" si="69">W76+W78</f>
        <v>15.137151082898757</v>
      </c>
      <c r="X79" s="87">
        <f>I79-K79-L79-O79-P79-Q79</f>
        <v>37.041642076660764</v>
      </c>
    </row>
    <row r="80" spans="1:24" s="46" customFormat="1" x14ac:dyDescent="0.3">
      <c r="A80" s="42"/>
      <c r="B80" s="53"/>
      <c r="C80" s="47"/>
      <c r="D80" s="50"/>
      <c r="E80" s="45"/>
      <c r="F80" s="45"/>
      <c r="G80" s="45"/>
      <c r="H80" s="45"/>
      <c r="I80" s="45"/>
      <c r="J80" s="45"/>
      <c r="K80" s="54"/>
      <c r="L80" s="54"/>
      <c r="M80" s="58"/>
      <c r="N80" s="45"/>
      <c r="O80" s="54"/>
      <c r="P80" s="54"/>
      <c r="Q80" s="54"/>
      <c r="R80" s="45"/>
      <c r="S80" s="45"/>
      <c r="T80" s="45"/>
      <c r="U80" s="45"/>
      <c r="V80" s="45"/>
      <c r="W80" s="45"/>
    </row>
    <row r="81" spans="1:24" s="46" customFormat="1" x14ac:dyDescent="0.3">
      <c r="A81" s="42">
        <v>44599</v>
      </c>
      <c r="B81" s="53" t="s">
        <v>77</v>
      </c>
      <c r="C81" s="47">
        <v>42156</v>
      </c>
      <c r="D81" s="50">
        <v>1.8</v>
      </c>
      <c r="E81" s="45">
        <v>7.8270120113875503</v>
      </c>
      <c r="F81" s="45">
        <v>127.7400214296817</v>
      </c>
      <c r="G81" s="45"/>
      <c r="H81" s="45"/>
      <c r="I81" s="45"/>
      <c r="J81" s="45">
        <v>8.37660092259392E-2</v>
      </c>
      <c r="K81" s="54">
        <v>10.958225304001012</v>
      </c>
      <c r="L81" s="54">
        <v>3.7314437730210073</v>
      </c>
      <c r="M81" s="58">
        <v>29.326626656300636</v>
      </c>
      <c r="N81" s="45">
        <v>2.1452088014373842</v>
      </c>
      <c r="O81" s="54"/>
      <c r="P81" s="54">
        <v>45.188959447655819</v>
      </c>
      <c r="Q81" s="54">
        <v>6.1659405775470795</v>
      </c>
      <c r="R81" s="45">
        <v>0.43651846844897529</v>
      </c>
      <c r="S81" s="45">
        <v>0.50411353610257281</v>
      </c>
      <c r="T81" s="45">
        <v>0.42604120693644704</v>
      </c>
      <c r="U81" s="45">
        <v>0.19498908581285954</v>
      </c>
      <c r="V81" s="45">
        <v>0.17561386079726632</v>
      </c>
      <c r="W81" s="45">
        <v>0.66255327271299791</v>
      </c>
    </row>
    <row r="82" spans="1:24" s="46" customFormat="1" x14ac:dyDescent="0.3">
      <c r="A82" s="42"/>
      <c r="B82" s="53"/>
      <c r="C82" s="47"/>
      <c r="D82" s="50"/>
      <c r="E82" s="50">
        <f>($D81*E81)*10</f>
        <v>140.88621620497591</v>
      </c>
      <c r="F82" s="45"/>
      <c r="G82" s="45"/>
      <c r="H82" s="45"/>
      <c r="I82" s="45">
        <f>E82</f>
        <v>140.88621620497591</v>
      </c>
      <c r="J82" s="45">
        <f>((J81/100)*$E81)*$D81*10</f>
        <v>0.11801476086433678</v>
      </c>
      <c r="K82" s="54">
        <f t="shared" ref="K82:W82" si="70">((K81/100)*$E81)*$D81*10</f>
        <v>15.438628994023242</v>
      </c>
      <c r="L82" s="54">
        <f>((L81/100)*$E81)*$D81*10</f>
        <v>5.2570899416254866</v>
      </c>
      <c r="M82" s="58">
        <f t="shared" si="70"/>
        <v>41.317174636621807</v>
      </c>
      <c r="N82" s="45">
        <f t="shared" si="70"/>
        <v>3.0223035100412461</v>
      </c>
      <c r="O82" s="54"/>
      <c r="P82" s="54">
        <f t="shared" si="70"/>
        <v>63.665015108203271</v>
      </c>
      <c r="Q82" s="54">
        <f t="shared" si="70"/>
        <v>8.6869603731533189</v>
      </c>
      <c r="R82" s="45">
        <f t="shared" si="70"/>
        <v>0.61499435323367302</v>
      </c>
      <c r="S82" s="45">
        <f t="shared" si="70"/>
        <v>0.71022648639202002</v>
      </c>
      <c r="T82" s="45">
        <f t="shared" si="70"/>
        <v>0.60023333592677153</v>
      </c>
      <c r="U82" s="45">
        <f t="shared" si="70"/>
        <v>0.27471274501441134</v>
      </c>
      <c r="V82" s="45">
        <f t="shared" si="70"/>
        <v>0.24741572360874206</v>
      </c>
      <c r="W82" s="45">
        <f t="shared" si="70"/>
        <v>0.93344623626757783</v>
      </c>
    </row>
    <row r="83" spans="1:24" s="46" customFormat="1" x14ac:dyDescent="0.3">
      <c r="A83" s="43">
        <v>44599</v>
      </c>
      <c r="B83" s="53" t="s">
        <v>80</v>
      </c>
      <c r="C83" s="47">
        <v>42156</v>
      </c>
      <c r="D83" s="50">
        <v>13.8</v>
      </c>
      <c r="E83" s="45">
        <v>2.350036791909075</v>
      </c>
      <c r="F83" s="45">
        <v>154.17079583989764</v>
      </c>
      <c r="G83" s="45"/>
      <c r="H83" s="45"/>
      <c r="I83" s="45"/>
      <c r="J83" s="45">
        <v>0.84572511067984624</v>
      </c>
      <c r="K83" s="54">
        <v>16.21944634284479</v>
      </c>
      <c r="L83" s="54">
        <v>2.2663382386417057</v>
      </c>
      <c r="M83" s="58">
        <v>12.416822339592052</v>
      </c>
      <c r="N83" s="45">
        <v>0.60315755064208565</v>
      </c>
      <c r="O83" s="54"/>
      <c r="P83" s="54">
        <v>33.112626817211336</v>
      </c>
      <c r="Q83" s="54">
        <v>29.407234059343033</v>
      </c>
      <c r="R83" s="45">
        <v>0.59647507655365217</v>
      </c>
      <c r="S83" s="45">
        <v>0.27351211950015109</v>
      </c>
      <c r="T83" s="45">
        <v>0.8319467130000191</v>
      </c>
      <c r="U83" s="45">
        <v>0.12959919114942076</v>
      </c>
      <c r="V83" s="45">
        <v>0.61847172038121401</v>
      </c>
      <c r="W83" s="45">
        <v>2.6786447204606887</v>
      </c>
    </row>
    <row r="84" spans="1:24" s="46" customFormat="1" x14ac:dyDescent="0.3">
      <c r="A84" s="42"/>
      <c r="B84" s="53"/>
      <c r="C84" s="47"/>
      <c r="D84" s="50"/>
      <c r="E84" s="50">
        <f>($D83*E83)*10</f>
        <v>324.30507728345231</v>
      </c>
      <c r="F84" s="45"/>
      <c r="G84" s="45"/>
      <c r="H84" s="45"/>
      <c r="I84" s="45">
        <f>E84</f>
        <v>324.30507728345231</v>
      </c>
      <c r="J84" s="45">
        <f>((J83/100)*$E83)*(($D83+D86)*10)</f>
        <v>4.4122169795846098</v>
      </c>
      <c r="K84" s="54">
        <f t="shared" ref="K84:Q84" si="71">((K83/100)*$E83)*$D83*10</f>
        <v>52.600487997110889</v>
      </c>
      <c r="L84" s="54">
        <f t="shared" si="71"/>
        <v>7.3498499763314165</v>
      </c>
      <c r="M84" s="58">
        <f t="shared" si="71"/>
        <v>40.268385284562989</v>
      </c>
      <c r="N84" s="45">
        <f>((N83/100)*$E83)*(($D83+H86)*10)</f>
        <v>1.9560705607507942</v>
      </c>
      <c r="O84" s="54"/>
      <c r="P84" s="54">
        <f t="shared" si="71"/>
        <v>107.38592999013839</v>
      </c>
      <c r="Q84" s="54">
        <f t="shared" si="71"/>
        <v>95.369153143078165</v>
      </c>
      <c r="R84" s="45">
        <f>((R83/100)*$E83)*(($D83+K86)*10)</f>
        <v>7.7063090314374261</v>
      </c>
      <c r="S84" s="45">
        <f>((S83/100)*$E83)*(($D83+L86)*10)</f>
        <v>1.2631229216320454</v>
      </c>
      <c r="T84" s="45">
        <f>((T83/100)*$E83)*(($D83+M86)*10)</f>
        <v>4.2234030106628042</v>
      </c>
      <c r="U84" s="45">
        <f>((U83/100)*$E83)*(($D83+N86)*10)</f>
        <v>0.42029675701585811</v>
      </c>
      <c r="V84" s="45">
        <f t="shared" ref="V84:W84" si="72">((V83/100)*$E83)*(($D83+P86)*10)</f>
        <v>6.6675521269975757</v>
      </c>
      <c r="W84" s="45">
        <f t="shared" si="72"/>
        <v>85.493337311004126</v>
      </c>
    </row>
    <row r="85" spans="1:24" s="46" customFormat="1" x14ac:dyDescent="0.3">
      <c r="A85" s="42"/>
      <c r="B85" s="53" t="s">
        <v>111</v>
      </c>
      <c r="C85" s="47"/>
      <c r="D85" s="57" t="s">
        <v>110</v>
      </c>
      <c r="E85" s="58"/>
      <c r="F85" s="58"/>
      <c r="G85" s="45">
        <v>43</v>
      </c>
      <c r="H85" s="45">
        <v>600</v>
      </c>
      <c r="I85" s="45"/>
      <c r="J85" s="45"/>
      <c r="K85" s="54">
        <v>19</v>
      </c>
      <c r="L85" s="54">
        <v>2.7</v>
      </c>
      <c r="M85" s="58">
        <v>3.6</v>
      </c>
      <c r="N85" s="45"/>
      <c r="O85" s="54"/>
      <c r="P85" s="54">
        <v>14.8</v>
      </c>
      <c r="Q85" s="54">
        <v>56.3</v>
      </c>
      <c r="R85" s="45"/>
      <c r="S85" s="45"/>
      <c r="T85" s="45"/>
      <c r="U85" s="45"/>
      <c r="V85" s="45"/>
      <c r="W85" s="45"/>
    </row>
    <row r="86" spans="1:24" s="46" customFormat="1" x14ac:dyDescent="0.3">
      <c r="A86" s="42"/>
      <c r="B86" s="53"/>
      <c r="C86" s="47"/>
      <c r="D86" s="50">
        <v>8.4</v>
      </c>
      <c r="E86" s="45"/>
      <c r="F86" s="45"/>
      <c r="G86" s="45"/>
      <c r="H86" s="45"/>
      <c r="I86" s="50">
        <f>((D86*G85)/1000)*H85</f>
        <v>216.71999999999997</v>
      </c>
      <c r="J86" s="45"/>
      <c r="K86" s="54">
        <f>(K85/100)*$I86</f>
        <v>41.176799999999993</v>
      </c>
      <c r="L86" s="54">
        <f t="shared" ref="L86:Q86" si="73">(L85/100)*$I86</f>
        <v>5.8514400000000002</v>
      </c>
      <c r="M86" s="58">
        <f t="shared" si="73"/>
        <v>7.80192</v>
      </c>
      <c r="N86" s="58"/>
      <c r="O86" s="54"/>
      <c r="P86" s="54">
        <f t="shared" si="73"/>
        <v>32.074559999999998</v>
      </c>
      <c r="Q86" s="54">
        <f t="shared" si="73"/>
        <v>122.01335999999998</v>
      </c>
      <c r="R86" s="45"/>
      <c r="S86" s="45"/>
      <c r="T86" s="45"/>
      <c r="U86" s="45"/>
      <c r="V86" s="45"/>
      <c r="W86" s="45"/>
    </row>
    <row r="87" spans="1:24" s="46" customFormat="1" x14ac:dyDescent="0.3">
      <c r="A87" s="42"/>
      <c r="B87" s="53"/>
      <c r="C87" s="39" t="s">
        <v>100</v>
      </c>
      <c r="D87" s="50"/>
      <c r="E87" s="45"/>
      <c r="F87" s="45"/>
      <c r="G87" s="45"/>
      <c r="H87" s="45"/>
      <c r="I87" s="52">
        <f>I82+I84+I86</f>
        <v>681.9112934884281</v>
      </c>
      <c r="J87" s="86">
        <f t="shared" ref="J87:K87" si="74">J82+J84+J86</f>
        <v>4.5302317404489463</v>
      </c>
      <c r="K87" s="76">
        <f t="shared" si="74"/>
        <v>109.21591699113412</v>
      </c>
      <c r="L87" s="76">
        <f>L82+L84+L86</f>
        <v>18.458379917956904</v>
      </c>
      <c r="M87" s="95">
        <f t="shared" ref="M87:W87" si="75">M82+M84+M86</f>
        <v>89.387479921184791</v>
      </c>
      <c r="N87" s="86">
        <f t="shared" si="75"/>
        <v>4.9783740707920403</v>
      </c>
      <c r="O87" s="76">
        <f>M87+N87</f>
        <v>94.365853991976834</v>
      </c>
      <c r="P87" s="76">
        <f t="shared" si="75"/>
        <v>203.12550509834165</v>
      </c>
      <c r="Q87" s="76">
        <f t="shared" si="75"/>
        <v>226.06947351623145</v>
      </c>
      <c r="R87" s="86">
        <f t="shared" si="75"/>
        <v>8.3213033846710989</v>
      </c>
      <c r="S87" s="86">
        <f t="shared" si="75"/>
        <v>1.9733494080240654</v>
      </c>
      <c r="T87" s="86">
        <f t="shared" si="75"/>
        <v>4.8236363465895753</v>
      </c>
      <c r="U87" s="86">
        <f t="shared" si="75"/>
        <v>0.69500950203026945</v>
      </c>
      <c r="V87" s="86">
        <f t="shared" si="75"/>
        <v>6.9149678506063177</v>
      </c>
      <c r="W87" s="86">
        <f t="shared" si="75"/>
        <v>86.426783547271697</v>
      </c>
      <c r="X87" s="87">
        <f>I87-K87-L87-O87-P87-Q87</f>
        <v>30.676163972787123</v>
      </c>
    </row>
    <row r="88" spans="1:24" s="46" customFormat="1" x14ac:dyDescent="0.3">
      <c r="A88" s="42"/>
      <c r="B88" s="53"/>
      <c r="C88" s="47"/>
      <c r="D88" s="50"/>
      <c r="E88" s="45"/>
      <c r="F88" s="45"/>
      <c r="G88" s="45"/>
      <c r="H88" s="45"/>
      <c r="I88" s="45"/>
      <c r="J88" s="45"/>
      <c r="K88" s="54"/>
      <c r="L88" s="54"/>
      <c r="M88" s="58"/>
      <c r="N88" s="45"/>
      <c r="O88" s="54"/>
      <c r="P88" s="54"/>
      <c r="Q88" s="54"/>
      <c r="R88" s="45"/>
      <c r="S88" s="45"/>
      <c r="T88" s="45"/>
      <c r="U88" s="45"/>
      <c r="V88" s="45"/>
      <c r="W88" s="45"/>
    </row>
    <row r="89" spans="1:24" s="46" customFormat="1" x14ac:dyDescent="0.3">
      <c r="A89" s="42">
        <v>51685</v>
      </c>
      <c r="B89" s="53" t="s">
        <v>24</v>
      </c>
      <c r="C89" s="47">
        <v>42111</v>
      </c>
      <c r="D89" s="50">
        <v>19.8</v>
      </c>
      <c r="E89" s="45">
        <v>3.189612304590753</v>
      </c>
      <c r="F89" s="45">
        <v>140.45818878006071</v>
      </c>
      <c r="G89" s="45"/>
      <c r="H89" s="45"/>
      <c r="I89" s="45"/>
      <c r="J89" s="45">
        <v>0.6202955533348975</v>
      </c>
      <c r="K89" s="54">
        <v>13.668315775620428</v>
      </c>
      <c r="L89" s="54">
        <v>2.8761802569378925</v>
      </c>
      <c r="M89" s="58">
        <v>20.2311250767508</v>
      </c>
      <c r="N89" s="45">
        <v>1.5902464512469741</v>
      </c>
      <c r="O89" s="54"/>
      <c r="P89" s="54">
        <v>37.753552196935132</v>
      </c>
      <c r="Q89" s="54">
        <v>18.468894719902487</v>
      </c>
      <c r="R89" s="45">
        <v>0.60155193664675788</v>
      </c>
      <c r="S89" s="45">
        <v>0.3996042130181639</v>
      </c>
      <c r="T89" s="45">
        <v>0.76152001668094793</v>
      </c>
      <c r="U89" s="45">
        <v>0.21226343172976581</v>
      </c>
      <c r="V89" s="45">
        <v>0.61600605772020978</v>
      </c>
      <c r="W89" s="45">
        <v>2.2004443134755434</v>
      </c>
    </row>
    <row r="90" spans="1:24" s="46" customFormat="1" x14ac:dyDescent="0.3">
      <c r="A90" s="42"/>
      <c r="B90" s="53"/>
      <c r="C90" s="47"/>
      <c r="D90" s="50"/>
      <c r="E90" s="50">
        <f>($D89*E89)*10</f>
        <v>631.54323630896909</v>
      </c>
      <c r="F90" s="45"/>
      <c r="G90" s="45"/>
      <c r="H90" s="45"/>
      <c r="I90" s="45">
        <f>E90</f>
        <v>631.54323630896909</v>
      </c>
      <c r="J90" s="45">
        <f>((J89/100)*$E89)*$D89*10</f>
        <v>3.9174346122118391</v>
      </c>
      <c r="K90" s="54">
        <f>((K89/100)*$E89)*$D89*10</f>
        <v>86.321323798282634</v>
      </c>
      <c r="L90" s="54">
        <f t="shared" ref="L90:W90" si="76">((L89/100)*$E89)*$D89*10</f>
        <v>18.164321876745188</v>
      </c>
      <c r="M90" s="58">
        <f t="shared" si="76"/>
        <v>127.76830205142741</v>
      </c>
      <c r="N90" s="45">
        <f t="shared" si="76"/>
        <v>10.043093903493673</v>
      </c>
      <c r="O90" s="54"/>
      <c r="P90" s="54">
        <f>((P89/100)*$E89)*$D89*10</f>
        <v>238.43000536612007</v>
      </c>
      <c r="Q90" s="54">
        <f t="shared" si="76"/>
        <v>116.63905542456847</v>
      </c>
      <c r="R90" s="45">
        <f t="shared" si="76"/>
        <v>3.7990605687782146</v>
      </c>
      <c r="S90" s="45">
        <f t="shared" si="76"/>
        <v>2.5236733793218988</v>
      </c>
      <c r="T90" s="45">
        <f t="shared" si="76"/>
        <v>4.8093281584874603</v>
      </c>
      <c r="U90" s="45">
        <f t="shared" si="76"/>
        <v>1.3405353462466421</v>
      </c>
      <c r="V90" s="45">
        <f t="shared" si="76"/>
        <v>3.8903445927855089</v>
      </c>
      <c r="W90" s="45">
        <f t="shared" si="76"/>
        <v>13.896757230500125</v>
      </c>
    </row>
    <row r="91" spans="1:24" s="46" customFormat="1" x14ac:dyDescent="0.3">
      <c r="A91" s="43">
        <v>51685</v>
      </c>
      <c r="B91" s="53" t="s">
        <v>85</v>
      </c>
      <c r="C91" s="47">
        <v>42111</v>
      </c>
      <c r="D91" s="50">
        <v>2.7</v>
      </c>
      <c r="E91" s="45">
        <v>10.276129971768075</v>
      </c>
      <c r="F91" s="45">
        <v>127.88085923236915</v>
      </c>
      <c r="G91" s="45"/>
      <c r="H91" s="45"/>
      <c r="I91" s="45"/>
      <c r="J91" s="45">
        <v>9.9492632466435194E-2</v>
      </c>
      <c r="K91" s="54">
        <v>9.2960392748187246</v>
      </c>
      <c r="L91" s="54">
        <v>3.3888855692800126</v>
      </c>
      <c r="M91" s="58">
        <v>31.422579897346047</v>
      </c>
      <c r="N91" s="45">
        <v>2.4459311885638919</v>
      </c>
      <c r="O91" s="54"/>
      <c r="P91" s="54">
        <v>45.307264244241054</v>
      </c>
      <c r="Q91" s="54">
        <v>5.3361397730056819</v>
      </c>
      <c r="R91" s="45">
        <v>0.40861302746612493</v>
      </c>
      <c r="S91" s="45">
        <v>0.51147693644183145</v>
      </c>
      <c r="T91" s="45">
        <v>0.54666711574613136</v>
      </c>
      <c r="U91" s="45">
        <v>0.25463895506850698</v>
      </c>
      <c r="V91" s="45">
        <v>0.22224142069030356</v>
      </c>
      <c r="W91" s="45">
        <v>0.76002996486523955</v>
      </c>
    </row>
    <row r="92" spans="1:24" s="46" customFormat="1" x14ac:dyDescent="0.3">
      <c r="A92" s="42"/>
      <c r="B92" s="53"/>
      <c r="C92" s="47"/>
      <c r="D92" s="50"/>
      <c r="E92" s="50">
        <f>($D91*E91)*10</f>
        <v>277.45550923773806</v>
      </c>
      <c r="F92" s="45"/>
      <c r="G92" s="45"/>
      <c r="H92" s="45"/>
      <c r="I92" s="45">
        <f>E92</f>
        <v>277.45550923773806</v>
      </c>
      <c r="J92" s="45">
        <f>((J91/100)*$E91)*$D91*10</f>
        <v>0.27604779006377889</v>
      </c>
      <c r="K92" s="54">
        <f t="shared" ref="K92:W92" si="77">((K91/100)*$E91)*$D91*10</f>
        <v>25.792373108888423</v>
      </c>
      <c r="L92" s="54">
        <f t="shared" si="77"/>
        <v>9.4026497137300762</v>
      </c>
      <c r="M92" s="58">
        <f t="shared" si="77"/>
        <v>87.183679069816577</v>
      </c>
      <c r="N92" s="45">
        <f t="shared" si="77"/>
        <v>6.7863708348346048</v>
      </c>
      <c r="O92" s="54"/>
      <c r="P92" s="54">
        <f t="shared" si="77"/>
        <v>125.70750073054663</v>
      </c>
      <c r="Q92" s="54">
        <f t="shared" si="77"/>
        <v>14.805413780830394</v>
      </c>
      <c r="R92" s="45">
        <f t="shared" si="77"/>
        <v>1.1337193561678751</v>
      </c>
      <c r="S92" s="45">
        <f t="shared" si="77"/>
        <v>1.4191209386382653</v>
      </c>
      <c r="T92" s="45">
        <f t="shared" si="77"/>
        <v>1.5167580298286834</v>
      </c>
      <c r="U92" s="45">
        <f t="shared" si="77"/>
        <v>0.70650980950298092</v>
      </c>
      <c r="V92" s="45">
        <f t="shared" si="77"/>
        <v>0.61662106551346552</v>
      </c>
      <c r="W92" s="45">
        <f t="shared" si="77"/>
        <v>2.1087450093762521</v>
      </c>
    </row>
    <row r="93" spans="1:24" s="46" customFormat="1" x14ac:dyDescent="0.3">
      <c r="A93" s="42"/>
      <c r="B93" s="53"/>
      <c r="C93" s="39" t="s">
        <v>100</v>
      </c>
      <c r="D93" s="50"/>
      <c r="E93" s="45"/>
      <c r="F93" s="45"/>
      <c r="G93" s="45"/>
      <c r="H93" s="45"/>
      <c r="I93" s="38">
        <f>I90+I92</f>
        <v>908.99874554670714</v>
      </c>
      <c r="J93" s="38">
        <f t="shared" ref="J93:W93" si="78">J90+J92</f>
        <v>4.1934824022756176</v>
      </c>
      <c r="K93" s="76">
        <f t="shared" si="78"/>
        <v>112.11369690717106</v>
      </c>
      <c r="L93" s="76">
        <f t="shared" si="78"/>
        <v>27.566971590475262</v>
      </c>
      <c r="M93" s="95">
        <f t="shared" si="78"/>
        <v>214.95198112124399</v>
      </c>
      <c r="N93" s="38">
        <f t="shared" si="78"/>
        <v>16.829464738328276</v>
      </c>
      <c r="O93" s="76">
        <f>M93+N93</f>
        <v>231.78144585957227</v>
      </c>
      <c r="P93" s="76">
        <f t="shared" si="78"/>
        <v>364.1375060966667</v>
      </c>
      <c r="Q93" s="76">
        <f t="shared" si="78"/>
        <v>131.44446920539886</v>
      </c>
      <c r="R93" s="38">
        <f t="shared" si="78"/>
        <v>4.9327799249460895</v>
      </c>
      <c r="S93" s="38">
        <f t="shared" si="78"/>
        <v>3.9427943179601641</v>
      </c>
      <c r="T93" s="38">
        <f t="shared" si="78"/>
        <v>6.3260861883161432</v>
      </c>
      <c r="U93" s="38">
        <f t="shared" si="78"/>
        <v>2.0470451557496228</v>
      </c>
      <c r="V93" s="38">
        <f t="shared" si="78"/>
        <v>4.5069656582989746</v>
      </c>
      <c r="W93" s="38">
        <f t="shared" si="78"/>
        <v>16.005502239876378</v>
      </c>
      <c r="X93" s="87">
        <f>I93-K93-L93-O93-P93-Q93</f>
        <v>41.954655887422945</v>
      </c>
    </row>
    <row r="94" spans="1:24" s="46" customFormat="1" x14ac:dyDescent="0.3">
      <c r="A94" s="42"/>
      <c r="B94" s="53"/>
      <c r="C94" s="47"/>
      <c r="D94" s="50"/>
      <c r="E94" s="45"/>
      <c r="F94" s="45"/>
      <c r="G94" s="45"/>
      <c r="H94" s="45"/>
      <c r="I94" s="45"/>
      <c r="J94" s="45"/>
      <c r="K94" s="54"/>
      <c r="L94" s="54"/>
      <c r="M94" s="58"/>
      <c r="N94" s="45"/>
      <c r="O94" s="54"/>
      <c r="P94" s="54"/>
      <c r="Q94" s="54"/>
      <c r="R94" s="45"/>
      <c r="S94" s="45"/>
      <c r="T94" s="45"/>
      <c r="U94" s="45"/>
      <c r="V94" s="45"/>
      <c r="W94" s="45"/>
    </row>
    <row r="95" spans="1:24" s="46" customFormat="1" x14ac:dyDescent="0.3">
      <c r="A95" s="42">
        <v>51685</v>
      </c>
      <c r="B95" s="53" t="s">
        <v>24</v>
      </c>
      <c r="C95" s="47">
        <v>42172</v>
      </c>
      <c r="D95" s="50">
        <v>12.3</v>
      </c>
      <c r="E95" s="45">
        <v>3.2045315854440961</v>
      </c>
      <c r="F95" s="45">
        <v>132.3998101613688</v>
      </c>
      <c r="G95" s="45"/>
      <c r="H95" s="45"/>
      <c r="I95" s="45"/>
      <c r="J95" s="45">
        <v>0.50018909666880196</v>
      </c>
      <c r="K95" s="54">
        <v>12.913458610502991</v>
      </c>
      <c r="L95" s="54">
        <v>2.4716808686521095</v>
      </c>
      <c r="M95" s="58">
        <v>28.645098048763735</v>
      </c>
      <c r="N95" s="45">
        <v>1.7982444336413117</v>
      </c>
      <c r="O95" s="54"/>
      <c r="P95" s="54">
        <v>34.783169543383465</v>
      </c>
      <c r="Q95" s="54">
        <v>14.61770466597947</v>
      </c>
      <c r="R95" s="45">
        <v>0.53895220340210703</v>
      </c>
      <c r="S95" s="45">
        <v>0.5369401080735392</v>
      </c>
      <c r="T95" s="45">
        <v>0.64519233408680132</v>
      </c>
      <c r="U95" s="45">
        <v>0.18080925451848434</v>
      </c>
      <c r="V95" s="45">
        <v>0.51357881024683816</v>
      </c>
      <c r="W95" s="45">
        <v>1.8549820220803568</v>
      </c>
    </row>
    <row r="96" spans="1:24" s="46" customFormat="1" x14ac:dyDescent="0.3">
      <c r="A96" s="42"/>
      <c r="B96" s="53"/>
      <c r="C96" s="47"/>
      <c r="D96" s="50"/>
      <c r="E96" s="50">
        <f>($D95*E95)*10</f>
        <v>394.15738500962385</v>
      </c>
      <c r="F96" s="45"/>
      <c r="G96" s="45"/>
      <c r="H96" s="45"/>
      <c r="I96" s="45">
        <f>E96</f>
        <v>394.15738500962385</v>
      </c>
      <c r="J96" s="45">
        <f>((J95/100)*$E95)*($D95+D100)*10</f>
        <v>2.9813414716840629</v>
      </c>
      <c r="K96" s="54">
        <f t="shared" ref="K96:Q96" si="79">((K95/100)*$E95)*$D95*10</f>
        <v>50.899350773458693</v>
      </c>
      <c r="L96" s="54">
        <f t="shared" si="79"/>
        <v>9.7423126776623086</v>
      </c>
      <c r="M96" s="58">
        <f t="shared" si="79"/>
        <v>112.90676940244992</v>
      </c>
      <c r="N96" s="45">
        <f>((N95/100)*$E95)*($D95+H100)*10</f>
        <v>7.0879132357217145</v>
      </c>
      <c r="O96" s="54"/>
      <c r="P96" s="54">
        <f t="shared" si="79"/>
        <v>137.1004314956642</v>
      </c>
      <c r="Q96" s="54">
        <f t="shared" si="79"/>
        <v>57.616762459854449</v>
      </c>
      <c r="R96" s="45">
        <f>((R95/100)*$E95)*($D95+K100)*10</f>
        <v>7.4580208947335365</v>
      </c>
      <c r="S96" s="45">
        <f>((S95/100)*$E95)*($D95+L100)*10</f>
        <v>2.871506392174517</v>
      </c>
      <c r="T96" s="45">
        <f>((T95/100)*$E95)*($D95+M100)*10</f>
        <v>3.7528813977273225</v>
      </c>
      <c r="U96" s="45">
        <f>((U95/100)*$E95)*($D95+N100)*10</f>
        <v>0.71267302946545286</v>
      </c>
      <c r="V96" s="45">
        <f t="shared" ref="V96" si="80">((V95/100)*$E95)*($D95+P100)*10</f>
        <v>5.98338285322491</v>
      </c>
      <c r="W96" s="45">
        <f>((W95/100)*$E95)*($D95+Q100)*10</f>
        <v>61.708293461522985</v>
      </c>
    </row>
    <row r="97" spans="1:24" s="46" customFormat="1" x14ac:dyDescent="0.3">
      <c r="A97" s="43">
        <v>51685</v>
      </c>
      <c r="B97" s="53" t="s">
        <v>90</v>
      </c>
      <c r="C97" s="47">
        <v>42172</v>
      </c>
      <c r="D97" s="50">
        <v>1.7</v>
      </c>
      <c r="E97" s="45">
        <v>11.04722273697821</v>
      </c>
      <c r="F97" s="45">
        <v>115.69701971777405</v>
      </c>
      <c r="G97" s="45"/>
      <c r="H97" s="45"/>
      <c r="I97" s="45"/>
      <c r="J97" s="45">
        <v>9.1976280567809127E-2</v>
      </c>
      <c r="K97" s="54">
        <v>7.7283712494551811</v>
      </c>
      <c r="L97" s="54">
        <v>2.916540038250826</v>
      </c>
      <c r="M97" s="58">
        <v>49.144797726868219</v>
      </c>
      <c r="N97" s="45">
        <v>3.0617756542346317</v>
      </c>
      <c r="O97" s="54"/>
      <c r="P97" s="54">
        <v>28.303780563501729</v>
      </c>
      <c r="Q97" s="54">
        <v>5.9962244522076968</v>
      </c>
      <c r="R97" s="45">
        <v>0.42292538253061107</v>
      </c>
      <c r="S97" s="45">
        <v>0.71347255233097973</v>
      </c>
      <c r="T97" s="45">
        <v>0.51965410415032665</v>
      </c>
      <c r="U97" s="45">
        <v>0.10030647705640686</v>
      </c>
      <c r="V97" s="45">
        <v>0.22680390949276955</v>
      </c>
      <c r="W97" s="45">
        <v>0.77337160935280735</v>
      </c>
    </row>
    <row r="98" spans="1:24" x14ac:dyDescent="0.3">
      <c r="D98" s="51"/>
      <c r="E98" s="50">
        <f>($D97*E97)*10</f>
        <v>187.80278652862958</v>
      </c>
      <c r="I98" s="51">
        <f>E98</f>
        <v>187.80278652862958</v>
      </c>
      <c r="J98" s="45">
        <f>((J97/100)*$E97)*$D97*10</f>
        <v>0.17273401785173598</v>
      </c>
      <c r="K98" s="54">
        <f t="shared" ref="K98:W98" si="81">((K97/100)*$E97)*$D97*10</f>
        <v>14.514096559754295</v>
      </c>
      <c r="L98" s="54">
        <f t="shared" si="81"/>
        <v>5.4773434620582098</v>
      </c>
      <c r="M98" s="58">
        <f t="shared" si="81"/>
        <v>92.295299564917116</v>
      </c>
      <c r="N98" s="45">
        <f t="shared" si="81"/>
        <v>5.7500999959078154</v>
      </c>
      <c r="O98" s="54"/>
      <c r="P98" s="54">
        <f t="shared" si="81"/>
        <v>53.155288591204901</v>
      </c>
      <c r="Q98" s="54">
        <f t="shared" si="81"/>
        <v>11.261076607757108</v>
      </c>
      <c r="R98" s="45">
        <f t="shared" si="81"/>
        <v>0.7942656533293535</v>
      </c>
      <c r="S98" s="45">
        <f t="shared" si="81"/>
        <v>1.3399213343945149</v>
      </c>
      <c r="T98" s="45">
        <f t="shared" si="81"/>
        <v>0.97592488790470044</v>
      </c>
      <c r="U98" s="45">
        <f t="shared" si="81"/>
        <v>0.18837835898063257</v>
      </c>
      <c r="V98" s="45">
        <f t="shared" si="81"/>
        <v>0.42594406198329215</v>
      </c>
      <c r="W98" s="45">
        <f t="shared" si="81"/>
        <v>1.4524134325858795</v>
      </c>
    </row>
    <row r="99" spans="1:24" x14ac:dyDescent="0.3">
      <c r="B99" s="53" t="s">
        <v>111</v>
      </c>
      <c r="C99" s="47"/>
      <c r="D99" s="57" t="s">
        <v>110</v>
      </c>
      <c r="E99" s="58"/>
      <c r="F99" s="58"/>
      <c r="G99" s="45">
        <v>43</v>
      </c>
      <c r="H99" s="45">
        <v>600</v>
      </c>
      <c r="I99" s="45"/>
      <c r="J99" s="45"/>
      <c r="K99" s="54">
        <v>19</v>
      </c>
      <c r="L99" s="54">
        <v>2.7</v>
      </c>
      <c r="M99" s="58">
        <v>3.6</v>
      </c>
      <c r="N99" s="45"/>
      <c r="O99" s="54"/>
      <c r="P99" s="54">
        <v>14.8</v>
      </c>
      <c r="Q99" s="54">
        <v>56.3</v>
      </c>
    </row>
    <row r="100" spans="1:24" x14ac:dyDescent="0.3">
      <c r="D100" s="2">
        <v>6.3</v>
      </c>
      <c r="I100" s="50">
        <f>((D100*G99)/1000)*H99</f>
        <v>162.54</v>
      </c>
      <c r="K100" s="54">
        <f t="shared" ref="K100:Q100" si="82">(K99/100)*$I100</f>
        <v>30.8826</v>
      </c>
      <c r="L100" s="54">
        <f t="shared" si="82"/>
        <v>4.3885800000000001</v>
      </c>
      <c r="M100" s="58">
        <f t="shared" si="82"/>
        <v>5.8514400000000002</v>
      </c>
      <c r="P100" s="54">
        <f t="shared" si="82"/>
        <v>24.05592</v>
      </c>
      <c r="Q100" s="54">
        <f t="shared" si="82"/>
        <v>91.510019999999983</v>
      </c>
    </row>
    <row r="101" spans="1:24" x14ac:dyDescent="0.3">
      <c r="C101" s="39" t="s">
        <v>100</v>
      </c>
      <c r="I101" s="87">
        <f>I96+I98+I100</f>
        <v>744.50017153825343</v>
      </c>
      <c r="J101" s="89">
        <f t="shared" ref="J101:W101" si="83">J96+J98+J100</f>
        <v>3.1540754895357987</v>
      </c>
      <c r="K101" s="88">
        <f t="shared" si="83"/>
        <v>96.296047333212982</v>
      </c>
      <c r="L101" s="88">
        <f t="shared" si="83"/>
        <v>19.608236139720518</v>
      </c>
      <c r="M101" s="97">
        <f t="shared" si="83"/>
        <v>211.05350896736704</v>
      </c>
      <c r="N101" s="89">
        <f t="shared" si="83"/>
        <v>12.83801323162953</v>
      </c>
      <c r="O101" s="76">
        <f>M101+N101</f>
        <v>223.89152219899657</v>
      </c>
      <c r="P101" s="88">
        <f t="shared" si="83"/>
        <v>214.31164008686909</v>
      </c>
      <c r="Q101" s="88">
        <f t="shared" si="83"/>
        <v>160.38785906761154</v>
      </c>
      <c r="R101" s="89">
        <f t="shared" si="83"/>
        <v>8.2522865480628909</v>
      </c>
      <c r="S101" s="89">
        <f t="shared" si="83"/>
        <v>4.2114277265690321</v>
      </c>
      <c r="T101" s="89">
        <f t="shared" si="83"/>
        <v>4.7288062856320234</v>
      </c>
      <c r="U101" s="89">
        <f t="shared" si="83"/>
        <v>0.90105138844608546</v>
      </c>
      <c r="V101" s="89">
        <f t="shared" si="83"/>
        <v>6.4093269152082026</v>
      </c>
      <c r="W101" s="89">
        <f t="shared" si="83"/>
        <v>63.160706894108863</v>
      </c>
      <c r="X101" s="87">
        <f>I101-K101-L101-O101-P101-Q101</f>
        <v>30.004866711842794</v>
      </c>
    </row>
  </sheetData>
  <pageMargins left="0.7" right="0.7" top="0.75" bottom="0.75" header="0.3" footer="0.3"/>
  <pageSetup paperSize="8" scale="85" fitToHeight="0" orientation="landscape" r:id="rId1"/>
  <ignoredErrors>
    <ignoredError sqref="J48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ynamicPublishingContent11 xmlns="http://schemas.microsoft.com/sharepoint/v3" xsi:nil="true"/>
    <DynamicPublishingContent14 xmlns="http://schemas.microsoft.com/sharepoint/v3" xsi:nil="true"/>
    <PublishingRollupImage xmlns="http://schemas.microsoft.com/sharepoint/v3" xsi:nil="true"/>
    <Revisionsdato xmlns="5aa14257-579e-4a1f-bbbb-3c8dd7393476">2016-02-11T12:25:00+00:00</Revisionsdato>
    <DynamicPublishingContent5 xmlns="http://schemas.microsoft.com/sharepoint/v3" xsi:nil="true"/>
    <DynamicPublishingContent12 xmlns="http://schemas.microsoft.com/sharepoint/v3" xsi:nil="true"/>
    <PublishingContactEmail xmlns="http://schemas.microsoft.com/sharepoint/v3" xsi:nil="true"/>
    <HeaderStyleDefinitions xmlns="http://schemas.microsoft.com/sharepoint/v3" xsi:nil="true"/>
    <DynamicPublishingContent4 xmlns="http://schemas.microsoft.com/sharepoint/v3" xsi:nil="true"/>
    <PublishingVariationRelationshipLinkFieldID xmlns="http://schemas.microsoft.com/sharepoint/v3">
      <Url xsi:nil="true"/>
      <Description xsi:nil="true"/>
    </PublishingVariationRelationshipLinkFieldID>
    <PublishingPageContent xmlns="http://schemas.microsoft.com/sharepoint/v3" xsi:nil="true"/>
    <DynamicPublishingContent7 xmlns="http://schemas.microsoft.com/sharepoint/v3" xsi:nil="true"/>
    <DynamicPublishingContent6 xmlns="http://schemas.microsoft.com/sharepoint/v3" xsi:nil="true"/>
    <Bekraeftelsesdato xmlns="5aa14257-579e-4a1f-bbbb-3c8dd7393476">2016-02-11T12:25:00+00:00</Bekraeftelsesdato>
    <DynamicPublishingContent1 xmlns="http://schemas.microsoft.com/sharepoint/v3" xsi:nil="true"/>
    <DynamicPublishingContent13 xmlns="http://schemas.microsoft.com/sharepoint/v3" xsi:nil="true"/>
    <PublishingVariationGroupID xmlns="http://schemas.microsoft.com/sharepoint/v3" xsi:nil="true"/>
    <ArticleStartDate xmlns="http://schemas.microsoft.com/sharepoint/v3">2016-02-11T12:32:33+00:00</ArticleStartDate>
    <Listekode xmlns="5aa14257-579e-4a1f-bbbb-3c8dd7393476" xsi:nil="true"/>
    <DynamicPublishingContent0 xmlns="http://schemas.microsoft.com/sharepoint/v3" xsi:nil="true"/>
    <ArticleByLine xmlns="http://schemas.microsoft.com/sharepoint/v3" xsi:nil="true"/>
    <PublishingImageCaption xmlns="http://schemas.microsoft.com/sharepoint/v3" xsi:nil="true"/>
    <Forfattere xmlns="5aa14257-579e-4a1f-bbbb-3c8dd7393476">
      <UserInfo>
        <DisplayName> </DisplayName>
        <AccountId>15950</AccountId>
        <AccountType/>
      </UserInfo>
    </Forfattere>
    <DynamicPublishingContent3 xmlns="http://schemas.microsoft.com/sharepoint/v3" xsi:nil="true"/>
    <Sorteringsorden xmlns="5aa14257-579e-4a1f-bbbb-3c8dd7393476" xsi:nil="true"/>
    <Audience xmlns="http://schemas.microsoft.com/sharepoint/v3" xsi:nil="true"/>
    <PublishingPageImage xmlns="http://schemas.microsoft.com/sharepoint/v3" xsi:nil="true"/>
    <DynamicPublishingContent2 xmlns="http://schemas.microsoft.com/sharepoint/v3" xsi:nil="true"/>
    <SummaryLinks xmlns="http://schemas.microsoft.com/sharepoint/v3">&lt;div title="_schemaversion" id="_3"&gt;
  &lt;div title="_view"&gt;
    &lt;span title="_columns"&gt;1&lt;/span&gt;
    &lt;span title="_linkstyle"&gt;&lt;/span&gt;
    &lt;span title="_groupstyle"&gt;&lt;/span&gt;
  &lt;/div&gt;
&lt;/div&gt;</SummaryLinks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Informationsserie xmlns="5aa14257-579e-4a1f-bbbb-3c8dd7393476" xsi:nil="true"/>
    <PublishingStartDate xmlns="http://schemas.microsoft.com/sharepoint/v3" xsi:nil="true"/>
    <DynamicPublishingContent9 xmlns="http://schemas.microsoft.com/sharepoint/v3" xsi:nil="true"/>
    <DynamicPublishingContent10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Noegleord xmlns="5aa14257-579e-4a1f-bbbb-3c8dd7393476" xsi:nil="true"/>
    <DynamicPublishingContent8 xmlns="http://schemas.microsoft.com/sharepoint/v3" xsi:nil="true"/>
    <TaxCatchAll xmlns="303eeafb-7dff-46db-9396-e9c651f530ea"/>
    <Comments xmlns="http://schemas.microsoft.com/sharepoint/v3">Excel-ark med beregninger af fedtsyreindhold.</Comments>
    <Nummer xmlns="5aa14257-579e-4a1f-bbbb-3c8dd7393476" xsi:nil="true"/>
    <_dlc_DocId xmlns="303eeafb-7dff-46db-9396-e9c651f530ea">LBINFO-4066-6</_dlc_DocId>
    <_dlc_DocIdUrl xmlns="303eeafb-7dff-46db-9396-e9c651f530ea">
      <Url>https://sp.landbrugsinfo.dk/Afrapportering/2015/_layouts/DocIdRedir.aspx?ID=LBINFO-4066-6</Url>
      <Description>LBINFO-4066-6</Description>
    </_dlc_DocIdUrl>
    <Skribenter xmlns="5aa14257-579e-4a1f-bbbb-3c8dd7393476">
      <UserInfo>
        <DisplayName/>
        <AccountId xsi:nil="true"/>
        <AccountType/>
      </UserInfo>
    </Skribenter>
    <Kontaktpersoner xmlns="5aa14257-579e-4a1f-bbbb-3c8dd7393476">
      <UserInfo>
        <DisplayName/>
        <AccountId xsi:nil="true"/>
        <AccountType/>
      </UserInfo>
    </Kontaktpersoner>
    <_dlc_DocIdPersistId xmlns="303eeafb-7dff-46db-9396-e9c651f530ea">false</_dlc_DocIdPersistId>
    <PublishingPageLayout xmlns="http://schemas.microsoft.com/sharepoint/v3">
      <Url xsi:nil="true"/>
      <Description xsi:nil="true"/>
    </PublishingPageLayout>
    <Callname xmlns="523b12bb-7ef6-4afc-95ef-17c73aba3c2d" xsi:nil="true"/>
    <Shortname xmlns="523b12bb-7ef6-4afc-95ef-17c73aba3c2d" xsi:nil="true"/>
    <EnclosureFor xmlns="c027f136-810f-4bf1-8799-fe74b7b13f91">
      <Url xsi:nil="true"/>
      <Description xsi:nil="true"/>
    </EnclosureFor>
    <Arkiveringsdato xmlns="c027f136-810f-4bf1-8799-fe74b7b13f91">2099-12-31T23:00:00+00:00</Arkiveringsdato>
    <HideInRollups xmlns="c027f136-810f-4bf1-8799-fe74b7b13f91">false</HideInRollups>
    <NetSkabelonValue xmlns="c027f136-810f-4bf1-8799-fe74b7b13f91" xsi:nil="true"/>
    <HitCount xmlns="c027f136-810f-4bf1-8799-fe74b7b13f91">0</HitCount>
    <PermalinkID xmlns="c027f136-810f-4bf1-8799-fe74b7b13f91">f6ef8482-1450-450b-813f-ccda19fa151a</PermalinkID>
    <TaksonomiTaxHTField0 xmlns="c027f136-810f-4bf1-8799-fe74b7b13f91">
      <Terms xmlns="http://schemas.microsoft.com/office/infopath/2007/PartnerControls"/>
    </TaksonomiTaxHTField0>
    <Ansvarligafdeling xmlns="c027f136-810f-4bf1-8799-fe74b7b13f91">37</Ansvarligafdeling>
    <FinanceYear xmlns="c027f136-810f-4bf1-8799-fe74b7b13f91">2015</FinanceYear>
    <IsHiddenFromRollup xmlns="c027f136-810f-4bf1-8799-fe74b7b13f91">0</IsHiddenFromRollup>
    <Afsender xmlns="c027f136-810f-4bf1-8799-fe74b7b13f91">2</Afsender>
    <Bevillingsgivere xmlns="c027f136-810f-4bf1-8799-fe74b7b13f91">3;#</Bevillingsgivere>
    <GammelURL xmlns="c027f136-810f-4bf1-8799-fe74b7b13f91" xsi:nil="true"/>
    <WebInfoMultiSelect xmlns="c027f136-810f-4bf1-8799-fe74b7b13f91" xsi:nil="true"/>
    <WebInfoLawCodes xmlns="c027f136-810f-4bf1-8799-fe74b7b13f91" xsi:nil="true"/>
    <Afrapportering xmlns="8dd19670-a623-4c4a-8cd0-9c7122017949">438;#</Afrapportering>
    <WebInfoSubjects xmlns="c027f136-810f-4bf1-8799-fe74b7b13f91" xsi:nil="true"/>
    <Rettighedsgruppe xmlns="c027f136-810f-4bf1-8799-fe74b7b13f91">1</Rettighedsgruppe>
    <Ingen_x0020_besked_x0020_ved_x0020_arkivering xmlns="c027f136-810f-4bf1-8799-fe74b7b13f91">false</Ingen_x0020_besked_x0020_ved_x0020_arkivering>
    <Projekter xmlns="c027f136-810f-4bf1-8799-fe74b7b13f91" xsi:nil="true"/>
    <ProjectID xmlns="c70df750-5352-4088-a10b-a69e290d946e">X438X</Project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andbrugsinfo Regelinfo" ma:contentTypeID="0x010100C568DB52D9D0A14D9B2FDCC96666E9F2007948130EC3DB064584E219954237AF3900242457EFB8B24247815D688C526CD44D00C26A9DBCB02B5C4DA1F017B836C045C00060750ADE2E6249BABB5C6118FC133DE800B6E1A9893ABA4670B08C14B9C53A30D300F75889C9FC364CB484E69CA4DAE0437800DCB371F18AC6D449B744558C2F25C9B10022663C957715404187B294599B5F942A" ma:contentTypeVersion="103" ma:contentTypeDescription="Contenttype for Andre lovsider på Landbrugsinfo" ma:contentTypeScope="" ma:versionID="8a0f98e46f708852d276542b8086c9c4">
  <xsd:schema xmlns:xsd="http://www.w3.org/2001/XMLSchema" xmlns:xs="http://www.w3.org/2001/XMLSchema" xmlns:p="http://schemas.microsoft.com/office/2006/metadata/properties" xmlns:ns1="http://schemas.microsoft.com/sharepoint/v3" xmlns:ns2="c027f136-810f-4bf1-8799-fe74b7b13f91" xmlns:ns3="5aa14257-579e-4a1f-bbbb-3c8dd7393476" xmlns:ns4="523b12bb-7ef6-4afc-95ef-17c73aba3c2d" xmlns:ns5="303eeafb-7dff-46db-9396-e9c651f530ea" xmlns:ns6="8dd19670-a623-4c4a-8cd0-9c7122017949" xmlns:ns7="c70df750-5352-4088-a10b-a69e290d946e" targetNamespace="http://schemas.microsoft.com/office/2006/metadata/properties" ma:root="true" ma:fieldsID="95749c45f9efa8287cfdefadccd41eed" ns1:_="" ns2:_="" ns3:_="" ns4:_="" ns5:_="" ns6:_="" ns7:_="">
    <xsd:import namespace="http://schemas.microsoft.com/sharepoint/v3"/>
    <xsd:import namespace="c027f136-810f-4bf1-8799-fe74b7b13f91"/>
    <xsd:import namespace="5aa14257-579e-4a1f-bbbb-3c8dd7393476"/>
    <xsd:import namespace="523b12bb-7ef6-4afc-95ef-17c73aba3c2d"/>
    <xsd:import namespace="303eeafb-7dff-46db-9396-e9c651f530ea"/>
    <xsd:import namespace="8dd19670-a623-4c4a-8cd0-9c7122017949"/>
    <xsd:import namespace="c70df750-5352-4088-a10b-a69e290d946e"/>
    <xsd:element name="properties">
      <xsd:complexType>
        <xsd:sequence>
          <xsd:element name="documentManagement">
            <xsd:complexType>
              <xsd:all>
                <xsd:element ref="ns1:Comments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1:PublishingRollupImage" minOccurs="0"/>
                <xsd:element ref="ns1:Audience" minOccurs="0"/>
                <xsd:element ref="ns1:PublishingPageImage" minOccurs="0"/>
                <xsd:element ref="ns1:PublishingPageContent" minOccurs="0"/>
                <xsd:element ref="ns1:SummaryLinks" minOccurs="0"/>
                <xsd:element ref="ns1:ArticleByLine" minOccurs="0"/>
                <xsd:element ref="ns1:ArticleStartDate" minOccurs="0"/>
                <xsd:element ref="ns1:PublishingImageCaption" minOccurs="0"/>
                <xsd:element ref="ns1:HeaderStyleDefinitions" minOccurs="0"/>
                <xsd:element ref="ns2:Ansvarligafdeling" minOccurs="0"/>
                <xsd:element ref="ns3:Forfattere" minOccurs="0"/>
                <xsd:element ref="ns2:Rettighedsgruppe"/>
                <xsd:element ref="ns3:Listekode" minOccurs="0"/>
                <xsd:element ref="ns3:Nummer" minOccurs="0"/>
                <xsd:element ref="ns3:Noegleord" minOccurs="0"/>
                <xsd:element ref="ns3:Informationsserie" minOccurs="0"/>
                <xsd:element ref="ns3:Bekraeftelsesdato" minOccurs="0"/>
                <xsd:element ref="ns3:Revisionsdato" minOccurs="0"/>
                <xsd:element ref="ns2:Afsender" minOccurs="0"/>
                <xsd:element ref="ns2:Arkiveringsdato"/>
                <xsd:element ref="ns2:Ingen_x0020_besked_x0020_ved_x0020_arkivering" minOccurs="0"/>
                <xsd:element ref="ns2:HideInRollups" minOccurs="0"/>
                <xsd:element ref="ns2:IsHiddenFromRollup" minOccurs="0"/>
                <xsd:element ref="ns1:DynamicPublishingContent0" minOccurs="0"/>
                <xsd:element ref="ns1:DynamicPublishingContent1" minOccurs="0"/>
                <xsd:element ref="ns1:DynamicPublishingContent2" minOccurs="0"/>
                <xsd:element ref="ns1:DynamicPublishingContent3" minOccurs="0"/>
                <xsd:element ref="ns1:DynamicPublishingContent4" minOccurs="0"/>
                <xsd:element ref="ns1:DynamicPublishingContent5" minOccurs="0"/>
                <xsd:element ref="ns3:Sorteringsorden" minOccurs="0"/>
                <xsd:element ref="ns2:EnclosureFor" minOccurs="0"/>
                <xsd:element ref="ns2:GammelURL" minOccurs="0"/>
                <xsd:element ref="ns2:NetSkabelonValue" minOccurs="0"/>
                <xsd:element ref="ns2:Projekter" minOccurs="0"/>
                <xsd:element ref="ns4:Callname" minOccurs="0"/>
                <xsd:element ref="ns4:Shortname" minOccurs="0"/>
                <xsd:element ref="ns2:WebInfoSubjects" minOccurs="0"/>
                <xsd:element ref="ns2:HitCount" minOccurs="0"/>
                <xsd:element ref="ns2:PermalinkID" minOccurs="0"/>
                <xsd:element ref="ns2:WebInfoMultiSelect" minOccurs="0"/>
                <xsd:element ref="ns5:_dlc_DocId" minOccurs="0"/>
                <xsd:element ref="ns5:_dlc_DocIdUrl" minOccurs="0"/>
                <xsd:element ref="ns5:_dlc_DocIdPersistId" minOccurs="0"/>
                <xsd:element ref="ns1:DynamicPublishingContent6" minOccurs="0"/>
                <xsd:element ref="ns1:DynamicPublishingContent7" minOccurs="0"/>
                <xsd:element ref="ns1:DynamicPublishingContent8" minOccurs="0"/>
                <xsd:element ref="ns1:DynamicPublishingContent9" minOccurs="0"/>
                <xsd:element ref="ns1:DynamicPublishingContent10" minOccurs="0"/>
                <xsd:element ref="ns1:DynamicPublishingContent11" minOccurs="0"/>
                <xsd:element ref="ns1:DynamicPublishingContent12" minOccurs="0"/>
                <xsd:element ref="ns1:DynamicPublishingContent13" minOccurs="0"/>
                <xsd:element ref="ns1:DynamicPublishingContent14" minOccurs="0"/>
                <xsd:element ref="ns2:TaksonomiTaxHTField0" minOccurs="0"/>
                <xsd:element ref="ns5:TaxCatchAll" minOccurs="0"/>
                <xsd:element ref="ns5:TaxCatchAllLabel" minOccurs="0"/>
                <xsd:element ref="ns2:Bevillingsgivere" minOccurs="0"/>
                <xsd:element ref="ns2:FinanceYear" minOccurs="0"/>
                <xsd:element ref="ns2:WebInfoLawCodes" minOccurs="0"/>
                <xsd:element ref="ns6:Afrapportering" minOccurs="0"/>
                <xsd:element ref="ns3:Kontaktpersoner" minOccurs="0"/>
                <xsd:element ref="ns3:Skribenter" minOccurs="0"/>
                <xsd:element ref="ns7:Projec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8" ma:displayName="Beskrivelse" ma:internalName="Comments">
      <xsd:simpleType>
        <xsd:restriction base="dms:Note">
          <xsd:maxLength value="255"/>
        </xsd:restriction>
      </xsd:simpleType>
    </xsd:element>
    <xsd:element name="PublishingStartDate" ma:index="9" nillable="true" ma:displayName="Startdato for planlægning" ma:internalName="PublishingStartDate">
      <xsd:simpleType>
        <xsd:restriction base="dms:Unknown"/>
      </xsd:simpleType>
    </xsd:element>
    <xsd:element name="PublishingExpirationDate" ma:index="10" nillable="true" ma:displayName="Slutdato for planlægning" ma:internalName="PublishingExpirationDate">
      <xsd:simpleType>
        <xsd:restriction base="dms:Unknown"/>
      </xsd:simpleType>
    </xsd:element>
    <xsd:element name="PublishingContact" ma:index="11" nillable="true" ma:displayName="Kontaktperson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2" nillable="true" ma:displayName="E-mail-adresse på kontaktperson" ma:internalName="PublishingContactEmail">
      <xsd:simpleType>
        <xsd:restriction base="dms:Text">
          <xsd:maxLength value="255"/>
        </xsd:restriction>
      </xsd:simpleType>
    </xsd:element>
    <xsd:element name="PublishingContactName" ma:index="13" nillable="true" ma:displayName="Navn på kontaktperson" ma:internalName="PublishingContactName">
      <xsd:simpleType>
        <xsd:restriction base="dms:Text">
          <xsd:maxLength value="255"/>
        </xsd:restriction>
      </xsd:simpleType>
    </xsd:element>
    <xsd:element name="PublishingContactPicture" ma:index="14" nillable="true" ma:displayName="Billede af kontaktperson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PageLayout" ma:index="15" nillable="true" ma:displayName="Sidelayout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16" nillable="true" ma:displayName="Variationsgruppe-id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17" nillable="true" ma:displayName="Relationshyperlink for variation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8" nillable="true" ma:displayName="Opløftningsbillede" ma:internalName="PublishingRollupImage">
      <xsd:simpleType>
        <xsd:restriction base="dms:Unknown"/>
      </xsd:simpleType>
    </xsd:element>
    <xsd:element name="Audience" ma:index="19" nillable="true" ma:displayName="Målgrupper" ma:description="" ma:internalName="Audience">
      <xsd:simpleType>
        <xsd:restriction base="dms:Unknown"/>
      </xsd:simpleType>
    </xsd:element>
    <xsd:element name="PublishingPageImage" ma:index="20" nillable="true" ma:displayName="Sidebillede" ma:internalName="PublishingPageImage">
      <xsd:simpleType>
        <xsd:restriction base="dms:Unknown"/>
      </xsd:simpleType>
    </xsd:element>
    <xsd:element name="PublishingPageContent" ma:index="21" nillable="true" ma:displayName="Sideindhold" ma:internalName="PublishingPageContent">
      <xsd:simpleType>
        <xsd:restriction base="dms:Unknown"/>
      </xsd:simpleType>
    </xsd:element>
    <xsd:element name="SummaryLinks" ma:index="22" nillable="true" ma:displayName="Oversigtshyperlinks" ma:internalName="SummaryLinks">
      <xsd:simpleType>
        <xsd:restriction base="dms:Unknown"/>
      </xsd:simpleType>
    </xsd:element>
    <xsd:element name="ArticleByLine" ma:index="23" nillable="true" ma:displayName="Forfatterlinje" ma:internalName="ArticleByLine">
      <xsd:simpleType>
        <xsd:restriction base="dms:Text">
          <xsd:maxLength value="255"/>
        </xsd:restriction>
      </xsd:simpleType>
    </xsd:element>
    <xsd:element name="ArticleStartDate" ma:index="24" nillable="true" ma:displayName="Artikeldato" ma:format="DateOnly" ma:internalName="ArticleStartDate">
      <xsd:simpleType>
        <xsd:restriction base="dms:DateTime"/>
      </xsd:simpleType>
    </xsd:element>
    <xsd:element name="PublishingImageCaption" ma:index="25" nillable="true" ma:displayName="Billedtekst" ma:internalName="PublishingImageCaption">
      <xsd:simpleType>
        <xsd:restriction base="dms:Unknown"/>
      </xsd:simpleType>
    </xsd:element>
    <xsd:element name="HeaderStyleDefinitions" ma:index="26" nillable="true" ma:displayName="Typografidefinitioner" ma:hidden="true" ma:internalName="HeaderStyleDefinitions">
      <xsd:simpleType>
        <xsd:restriction base="dms:Unknown"/>
      </xsd:simpleType>
    </xsd:element>
    <xsd:element name="DynamicPublishingContent0" ma:index="41" nillable="true" ma:displayName="Dynamisk sideindhold (1)" ma:hidden="true" ma:internalName="DynamicPublishingContent0">
      <xsd:simpleType>
        <xsd:restriction base="dms:Unknown"/>
      </xsd:simpleType>
    </xsd:element>
    <xsd:element name="DynamicPublishingContent1" ma:index="42" nillable="true" ma:displayName="Dynamisk sideindhold (2)" ma:hidden="true" ma:internalName="DynamicPublishingContent1">
      <xsd:simpleType>
        <xsd:restriction base="dms:Unknown"/>
      </xsd:simpleType>
    </xsd:element>
    <xsd:element name="DynamicPublishingContent2" ma:index="43" nillable="true" ma:displayName="Dynamisk sideindhold (3)" ma:hidden="true" ma:internalName="DynamicPublishingContent2">
      <xsd:simpleType>
        <xsd:restriction base="dms:Unknown"/>
      </xsd:simpleType>
    </xsd:element>
    <xsd:element name="DynamicPublishingContent3" ma:index="44" nillable="true" ma:displayName="Dynamisk sideindhold (4)" ma:hidden="true" ma:internalName="DynamicPublishingContent3">
      <xsd:simpleType>
        <xsd:restriction base="dms:Unknown"/>
      </xsd:simpleType>
    </xsd:element>
    <xsd:element name="DynamicPublishingContent4" ma:index="45" nillable="true" ma:displayName="Dynamisk sideindhold (5)" ma:hidden="true" ma:internalName="DynamicPublishingContent4">
      <xsd:simpleType>
        <xsd:restriction base="dms:Unknown"/>
      </xsd:simpleType>
    </xsd:element>
    <xsd:element name="DynamicPublishingContent5" ma:index="46" nillable="true" ma:displayName="Dynamisk sideindhold (6)" ma:hidden="true" ma:internalName="DynamicPublishingContent5">
      <xsd:simpleType>
        <xsd:restriction base="dms:Unknown"/>
      </xsd:simpleType>
    </xsd:element>
    <xsd:element name="DynamicPublishingContent6" ma:index="61" nillable="true" ma:displayName="Dynamisk sideindhold (7)" ma:hidden="true" ma:internalName="DynamicPublishingContent6">
      <xsd:simpleType>
        <xsd:restriction base="dms:Unknown"/>
      </xsd:simpleType>
    </xsd:element>
    <xsd:element name="DynamicPublishingContent7" ma:index="62" nillable="true" ma:displayName="Dynamisk sideindhold (8)" ma:hidden="true" ma:internalName="DynamicPublishingContent7">
      <xsd:simpleType>
        <xsd:restriction base="dms:Unknown"/>
      </xsd:simpleType>
    </xsd:element>
    <xsd:element name="DynamicPublishingContent8" ma:index="63" nillable="true" ma:displayName="Dynamisk sideindhold (9)" ma:hidden="true" ma:internalName="DynamicPublishingContent8">
      <xsd:simpleType>
        <xsd:restriction base="dms:Unknown"/>
      </xsd:simpleType>
    </xsd:element>
    <xsd:element name="DynamicPublishingContent9" ma:index="64" nillable="true" ma:displayName="Dynamisk sideindhold (10)" ma:hidden="true" ma:internalName="DynamicPublishingContent9">
      <xsd:simpleType>
        <xsd:restriction base="dms:Unknown"/>
      </xsd:simpleType>
    </xsd:element>
    <xsd:element name="DynamicPublishingContent10" ma:index="65" nillable="true" ma:displayName="Dynamisk sideindhold (11)" ma:hidden="true" ma:internalName="DynamicPublishingContent10">
      <xsd:simpleType>
        <xsd:restriction base="dms:Unknown"/>
      </xsd:simpleType>
    </xsd:element>
    <xsd:element name="DynamicPublishingContent11" ma:index="66" nillable="true" ma:displayName="Dynamisk sideindhold (12)" ma:hidden="true" ma:internalName="DynamicPublishingContent11">
      <xsd:simpleType>
        <xsd:restriction base="dms:Unknown"/>
      </xsd:simpleType>
    </xsd:element>
    <xsd:element name="DynamicPublishingContent12" ma:index="67" nillable="true" ma:displayName="Dynamisk sideindhold (13)" ma:hidden="true" ma:internalName="DynamicPublishingContent12">
      <xsd:simpleType>
        <xsd:restriction base="dms:Unknown"/>
      </xsd:simpleType>
    </xsd:element>
    <xsd:element name="DynamicPublishingContent13" ma:index="68" nillable="true" ma:displayName="Dynamisk sideindhold (14)" ma:hidden="true" ma:internalName="DynamicPublishingContent13">
      <xsd:simpleType>
        <xsd:restriction base="dms:Unknown"/>
      </xsd:simpleType>
    </xsd:element>
    <xsd:element name="DynamicPublishingContent14" ma:index="69" nillable="true" ma:displayName="Dynamisk sideindhold (15)" ma:hidden="true" ma:internalName="DynamicPublishingContent14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7f136-810f-4bf1-8799-fe74b7b13f91" elementFormDefault="qualified">
    <xsd:import namespace="http://schemas.microsoft.com/office/2006/documentManagement/types"/>
    <xsd:import namespace="http://schemas.microsoft.com/office/infopath/2007/PartnerControls"/>
    <xsd:element name="Ansvarligafdeling" ma:index="27" nillable="true" ma:displayName="Ansvarlig afdeling" ma:list="{2b5a13a3-256c-433f-bc8b-bde4d05df095}" ma:internalName="Ansvarligafdeling" ma:showField="Title" ma:web="303eeafb-7dff-46db-9396-e9c651f530ea">
      <xsd:simpleType>
        <xsd:restriction base="dms:Lookup"/>
      </xsd:simpleType>
    </xsd:element>
    <xsd:element name="Rettighedsgruppe" ma:index="29" ma:displayName="Rettighedsgruppe" ma:default="2;#Basis" ma:list="{cd861654-9942-42cc-b4e8-22e2eb33fafe}" ma:internalName="Rettighedsgruppe" ma:readOnly="false" ma:showField="Title" ma:web="303eeafb-7dff-46db-9396-e9c651f530ea">
      <xsd:simpleType>
        <xsd:restriction base="dms:Lookup"/>
      </xsd:simpleType>
    </xsd:element>
    <xsd:element name="Afsender" ma:index="36" nillable="true" ma:displayName="Afsender" ma:default="2;#Landscentret" ma:list="{b497b606-9a6f-4593-a3de-acb9bcbea154}" ma:internalName="Afsender" ma:showField="LinkTitleNoMenu" ma:web="303eeafb-7dff-46db-9396-e9c651f530ea">
      <xsd:simpleType>
        <xsd:restriction base="dms:Lookup"/>
      </xsd:simpleType>
    </xsd:element>
    <xsd:element name="Arkiveringsdato" ma:index="37" ma:displayName="Arkiveringsdato" ma:format="DateOnly" ma:internalName="Arkiveringsdato" ma:readOnly="false">
      <xsd:simpleType>
        <xsd:restriction base="dms:DateTime"/>
      </xsd:simpleType>
    </xsd:element>
    <xsd:element name="Ingen_x0020_besked_x0020_ved_x0020_arkivering" ma:index="38" nillable="true" ma:displayName="Ingen besked ved arkivering" ma:default="0" ma:description="Klik her, for ikke at modtage en besked, når dokumentet når sin udløbsdato" ma:internalName="Ingen_x0020_besked_x0020_ved_x0020_arkivering">
      <xsd:simpleType>
        <xsd:restriction base="dms:Boolean"/>
      </xsd:simpleType>
    </xsd:element>
    <xsd:element name="HideInRollups" ma:index="39" nillable="true" ma:displayName="Skjul i artikellister" ma:default="0" ma:description="Klik her for at skjule siden i artikellister" ma:internalName="HideInRollups">
      <xsd:simpleType>
        <xsd:restriction base="dms:Boolean"/>
      </xsd:simpleType>
    </xsd:element>
    <xsd:element name="IsHiddenFromRollup" ma:index="40" nillable="true" ma:displayName="Skjult i artikellister (system)" ma:decimals="0" ma:default="0" ma:description="Understøtter infrastrukturen" ma:internalName="IsHiddenFromRollup">
      <xsd:simpleType>
        <xsd:restriction base="dms:Number"/>
      </xsd:simpleType>
    </xsd:element>
    <xsd:element name="EnclosureFor" ma:index="48" nillable="true" ma:displayName="Bilag til" ma:description="Peger på bilagets moderdokument" ma:internalName="EnclosureFo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ammelURL" ma:index="49" nillable="true" ma:displayName="Gammel URL" ma:description="Tidligere placering på landbrugsinfo" ma:internalName="GammelURL">
      <xsd:simpleType>
        <xsd:restriction base="dms:Text">
          <xsd:maxLength value="255"/>
        </xsd:restriction>
      </xsd:simpleType>
    </xsd:element>
    <xsd:element name="NetSkabelonValue" ma:index="50" nillable="true" ma:displayName="NetSkabelon værdier" ma:internalName="NetSkabelonValue">
      <xsd:simpleType>
        <xsd:restriction base="dms:Text">
          <xsd:maxLength value="255"/>
        </xsd:restriction>
      </xsd:simpleType>
    </xsd:element>
    <xsd:element name="Projekter" ma:index="51" nillable="true" ma:displayName="Projekter" ma:list="{ecf07d35-95fb-4bda-ad72-e46544058ec2}" ma:internalName="Projekter" ma:showField="LinkTitleNoMenu" ma:web="{303eeafb-7dff-46db-9396-e9c651f530ea}">
      <xsd:simpleType>
        <xsd:restriction base="dms:Unknown"/>
      </xsd:simpleType>
    </xsd:element>
    <xsd:element name="WebInfoSubjects" ma:index="54" nillable="true" ma:displayName="Emneord" ma:description="Knyt emneord til din artikel. Benyttes primært til nyhedsbreve." ma:list="{c1fcffa3-db61-496d-89f0-dea25d970c75}" ma:internalName="WebInfoSubjects" ma:showField="LinkTitleNoMenu" ma:web="303eeafb-7dff-46db-9396-e9c651f530ea">
      <xsd:simpleType>
        <xsd:restriction base="dms:Unknown"/>
      </xsd:simpleType>
    </xsd:element>
    <xsd:element name="HitCount" ma:index="55" nillable="true" ma:displayName="HitCount (system)" ma:decimals="0" ma:default="0" ma:description="Antal gange et dokument er set af en bruger" ma:internalName="HitCount" ma:readOnly="false">
      <xsd:simpleType>
        <xsd:restriction base="dms:Number"/>
      </xsd:simpleType>
    </xsd:element>
    <xsd:element name="PermalinkID" ma:index="56" nillable="true" ma:displayName="Permalink ID" ma:description="Unik ID for artiklen som kan benyttes til permalink" ma:hidden="true" ma:internalName="PermalinkID" ma:readOnly="false">
      <xsd:simpleType>
        <xsd:restriction base="dms:Text">
          <xsd:maxLength value="255"/>
        </xsd:restriction>
      </xsd:simpleType>
    </xsd:element>
    <xsd:element name="WebInfoMultiSelect" ma:index="57" nillable="true" ma:displayName="Tilvalg" ma:description="Mulighed for et antal tilvalg gemt i et samlet felt." ma:internalName="WebInfoMultiSelect">
      <xsd:simpleType>
        <xsd:restriction base="dms:Unknown"/>
      </xsd:simpleType>
    </xsd:element>
    <xsd:element name="TaksonomiTaxHTField0" ma:index="70" nillable="true" ma:taxonomy="true" ma:internalName="TaksonomiTaxHTField0" ma:taxonomyFieldName="Taksonomi" ma:displayName="Taksonomi" ma:fieldId="{6e43b4ee-656e-4e6d-875c-6c0fe73b7faf}" ma:taxonomyMulti="true" ma:sspId="2476898c-5e7e-458a-8d26-e528e2e6d5ce" ma:termSetId="65f14c63-6b42-47e9-9739-973b2f9a43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villingsgivere" ma:index="74" nillable="true" ma:displayName="Bevillingsgivere" ma:list="9ccd692b-b01f-4300-9d4e-b4fb85c2c995" ma:internalName="Bevillingsgivere" ma:showField="LinkTitleNoMenu" ma:web="303eeafb-7dff-46db-9396-e9c651f530ea">
      <xsd:simpleType>
        <xsd:restriction base="dms:Unknown"/>
      </xsd:simpleType>
    </xsd:element>
    <xsd:element name="FinanceYear" ma:index="75" nillable="true" ma:displayName="Bevillingsår" ma:decimals="0" ma:internalName="FinanceYear">
      <xsd:simpleType>
        <xsd:restriction base="dms:Number"/>
      </xsd:simpleType>
    </xsd:element>
    <xsd:element name="WebInfoLawCodes" ma:index="76" nillable="true" ma:displayName="Lovkoder" ma:description="Knyt lovkoder til din artikel." ma:list="{908f6eb6-a66b-478a-a99e-d2541dc092be}" ma:internalName="WebInfoLawCodes" ma:showField="LinkTitleNoMenu" ma:web="303eeafb-7dff-46db-9396-e9c651f530ea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14257-579e-4a1f-bbbb-3c8dd7393476" elementFormDefault="qualified">
    <xsd:import namespace="http://schemas.microsoft.com/office/2006/documentManagement/types"/>
    <xsd:import namespace="http://schemas.microsoft.com/office/infopath/2007/PartnerControls"/>
    <xsd:element name="Forfattere" ma:index="28" nillable="true" ma:displayName="Forfattere" ma:list="UserInfo" ma:SharePointGroup="0" ma:internalName="Forfatter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stekode" ma:index="30" nillable="true" ma:displayName="Listekode" ma:internalName="Listekode">
      <xsd:simpleType>
        <xsd:restriction base="dms:Text">
          <xsd:maxLength value="255"/>
        </xsd:restriction>
      </xsd:simpleType>
    </xsd:element>
    <xsd:element name="Nummer" ma:index="31" nillable="true" ma:displayName="Nummer" ma:internalName="Nummer">
      <xsd:simpleType>
        <xsd:restriction base="dms:Text">
          <xsd:maxLength value="255"/>
        </xsd:restriction>
      </xsd:simpleType>
    </xsd:element>
    <xsd:element name="Noegleord" ma:index="32" nillable="true" ma:displayName="Nøgleord" ma:internalName="Noegleord">
      <xsd:simpleType>
        <xsd:restriction base="dms:Text">
          <xsd:maxLength value="255"/>
        </xsd:restriction>
      </xsd:simpleType>
    </xsd:element>
    <xsd:element name="Informationsserie" ma:index="33" nillable="true" ma:displayName="Historisk informationsserie" ma:internalName="Informationsserie">
      <xsd:simpleType>
        <xsd:restriction base="dms:Text">
          <xsd:maxLength value="255"/>
        </xsd:restriction>
      </xsd:simpleType>
    </xsd:element>
    <xsd:element name="Bekraeftelsesdato" ma:index="34" nillable="true" ma:displayName="Bekræftelsesdato" ma:format="DateTime" ma:internalName="Bekraeftelsesdato">
      <xsd:simpleType>
        <xsd:restriction base="dms:DateTime"/>
      </xsd:simpleType>
    </xsd:element>
    <xsd:element name="Revisionsdato" ma:index="35" nillable="true" ma:displayName="Revisionsdato" ma:format="DateTime" ma:internalName="Revisionsdato">
      <xsd:simpleType>
        <xsd:restriction base="dms:DateTime"/>
      </xsd:simpleType>
    </xsd:element>
    <xsd:element name="Sorteringsorden" ma:index="47" nillable="true" ma:displayName="Sorteringsorden" ma:decimals="0" ma:internalName="Sorteringsorden">
      <xsd:simpleType>
        <xsd:restriction base="dms:Number"/>
      </xsd:simpleType>
    </xsd:element>
    <xsd:element name="Kontaktpersoner" ma:index="78" nillable="true" ma:displayName="Kontaktpersoner" ma:list="UserInfo" ma:SharePointGroup="0" ma:internalName="Kontaktpersoner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kribenter" ma:index="79" nillable="true" ma:displayName="Skribenter" ma:list="UserInfo" ma:SharePointGroup="0" ma:internalName="Skribenter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b12bb-7ef6-4afc-95ef-17c73aba3c2d" elementFormDefault="qualified">
    <xsd:import namespace="http://schemas.microsoft.com/office/2006/documentManagement/types"/>
    <xsd:import namespace="http://schemas.microsoft.com/office/infopath/2007/PartnerControls"/>
    <xsd:element name="Callname" ma:index="52" nillable="true" ma:displayName="Kaldenavn" ma:description="Schultz" ma:internalName="Callname">
      <xsd:simpleType>
        <xsd:restriction base="dms:Note">
          <xsd:maxLength value="255"/>
        </xsd:restriction>
      </xsd:simpleType>
    </xsd:element>
    <xsd:element name="Shortname" ma:index="53" nillable="true" ma:displayName="Kælenavn" ma:description="Schultz" ma:internalName="Shortnam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eeafb-7dff-46db-9396-e9c651f530ea" elementFormDefault="qualified">
    <xsd:import namespace="http://schemas.microsoft.com/office/2006/documentManagement/types"/>
    <xsd:import namespace="http://schemas.microsoft.com/office/infopath/2007/PartnerControls"/>
    <xsd:element name="_dlc_DocId" ma:index="5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5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71" nillable="true" ma:displayName="Taxonomy Catch All Column" ma:description="" ma:hidden="true" ma:list="{00a11604-cdb1-438d-8b4c-a208f6918db7}" ma:internalName="TaxCatchAll" ma:showField="CatchAllData" ma:web="303eeafb-7dff-46db-9396-e9c651f530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2" nillable="true" ma:displayName="Taxonomy Catch All Column1" ma:description="" ma:hidden="true" ma:list="{00a11604-cdb1-438d-8b4c-a208f6918db7}" ma:internalName="TaxCatchAllLabel" ma:readOnly="true" ma:showField="CatchAllDataLabel" ma:web="303eeafb-7dff-46db-9396-e9c651f530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19670-a623-4c4a-8cd0-9c7122017949" elementFormDefault="qualified">
    <xsd:import namespace="http://schemas.microsoft.com/office/2006/documentManagement/types"/>
    <xsd:import namespace="http://schemas.microsoft.com/office/infopath/2007/PartnerControls"/>
    <xsd:element name="Afrapportering" ma:index="77" nillable="true" ma:displayName="Afrapportering" ma:list="{126d356a-4f5c-4bbb-91a6-e07af1934e19}" ma:internalName="Afrapportering" ma:showField="LinkTitleNoMenu" ma:web="{303eeafb-7dff-46db-9396-e9c651f530ea}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df750-5352-4088-a10b-a69e290d946e" elementFormDefault="qualified">
    <xsd:import namespace="http://schemas.microsoft.com/office/2006/documentManagement/types"/>
    <xsd:import namespace="http://schemas.microsoft.com/office/infopath/2007/PartnerControls"/>
    <xsd:element name="ProjectID" ma:index="80" nillable="true" ma:displayName="ProjectID (system)" ma:internalName="Project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Set Item Permission, based on rettighedsgruppe</Name>
    <Synchronization>Asynchronous</Synchronization>
    <Type>10001</Type>
    <SequenceNumber>1010</SequenceNumber>
    <Assembly>DAAS.WebInfo.Common, Version=1.0.0.0, Culture=neutral, PublicKeyToken=f192aeb827ef4bcc</Assembly>
    <Class>DAAS.WebInfo.Common.EventReceivers.RightsGroupItemEventReceiver</Class>
    <Data/>
    <Filter/>
  </Receiver>
  <Receiver>
    <Name>Set Item Permission, based on rettighedsgruppe</Name>
    <Synchronization>Asynchronous</Synchronization>
    <Type>10002</Type>
    <SequenceNumber>1010</SequenceNumber>
    <Assembly>DAAS.WebInfo.Common, Version=1.0.0.0, Culture=neutral, PublicKeyToken=f192aeb827ef4bcc</Assembly>
    <Class>DAAS.WebInfo.Common.EventReceivers.RightsGroupItemEventReceiver</Class>
    <Data/>
    <Filter/>
  </Receiver>
  <Receiver>
    <Name>WebInfo Content Page Event</Name>
    <Synchronization>Synchronous</Synchronization>
    <Type>1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  <Receiver>
    <Name>WebInfo Content Page Event</Name>
    <Synchronization>Synchronous</Synchronization>
    <Type>2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  <Receiver>
    <Name>WebInfo Content Page Event</Name>
    <Synchronization>Asynchronous</Synchronization>
    <Type>10002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</spe:Receivers>
</file>

<file path=customXml/itemProps1.xml><?xml version="1.0" encoding="utf-8"?>
<ds:datastoreItem xmlns:ds="http://schemas.openxmlformats.org/officeDocument/2006/customXml" ds:itemID="{EAAAFE0E-0F81-4A92-8910-EEE0473CD8B2}"/>
</file>

<file path=customXml/itemProps2.xml><?xml version="1.0" encoding="utf-8"?>
<ds:datastoreItem xmlns:ds="http://schemas.openxmlformats.org/officeDocument/2006/customXml" ds:itemID="{E301CE20-6E7E-4AE4-A417-BE2CE7A8640C}"/>
</file>

<file path=customXml/itemProps3.xml><?xml version="1.0" encoding="utf-8"?>
<ds:datastoreItem xmlns:ds="http://schemas.openxmlformats.org/officeDocument/2006/customXml" ds:itemID="{B332E770-6621-41B0-A963-8DA872CB835D}"/>
</file>

<file path=customXml/itemProps4.xml><?xml version="1.0" encoding="utf-8"?>
<ds:datastoreItem xmlns:ds="http://schemas.openxmlformats.org/officeDocument/2006/customXml" ds:itemID="{1C28AD9F-A7D9-4C1B-9A41-3AB35BC31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gns</vt:lpstr>
      <vt:lpstr>Beregnet indhold udfra EFK</vt:lpstr>
    </vt:vector>
  </TitlesOfParts>
  <Company>Aarhus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Fedtsyre analyser af foderprøver</dc:title>
  <dc:creator>Søren Krogh Jensen</dc:creator>
  <cp:lastModifiedBy>Linda Rosager Duve</cp:lastModifiedBy>
  <cp:lastPrinted>2016-01-07T13:43:52Z</cp:lastPrinted>
  <dcterms:created xsi:type="dcterms:W3CDTF">2015-12-20T20:04:53Z</dcterms:created>
  <dcterms:modified xsi:type="dcterms:W3CDTF">2016-02-11T11:30:58Z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3900242457EFB8B24247815D688C526CD44D00C26A9DBCB02B5C4DA1F017B836C045C00060750ADE2E6249BABB5C6118FC133DE800B6E1A9893ABA4670B08C14B9C53A30D300F75889C9FC364CB484E69CA4DAE0437800DCB371F18AC6D449B744558C2F25C9B10022663C957715404187B294599B5F942A</vt:lpwstr>
  </property>
  <property fmtid="{D5CDD505-2E9C-101B-9397-08002B2CF9AE}" pid="3" name="_dlc_DocIdItemGuid">
    <vt:lpwstr>3e316fa7-a4cd-4546-85d0-1ea2d0ef068d</vt:lpwstr>
  </property>
  <property fmtid="{D5CDD505-2E9C-101B-9397-08002B2CF9AE}" pid="4" name="Taksonomi">
    <vt:lpwstr/>
  </property>
  <property fmtid="{D5CDD505-2E9C-101B-9397-08002B2CF9AE}" pid="5" name="Dokumentdato">
    <vt:lpwstr/>
  </property>
  <property fmtid="{D5CDD505-2E9C-101B-9397-08002B2CF9AE}" pid="6" name="Order">
    <vt:r8>600</vt:r8>
  </property>
  <property fmtid="{D5CDD505-2E9C-101B-9397-08002B2CF9AE}" pid="7" name="xd_ProgID">
    <vt:lpwstr/>
  </property>
  <property fmtid="{D5CDD505-2E9C-101B-9397-08002B2CF9AE}" pid="8" name="_Source">
    <vt:lpwstr/>
  </property>
  <property fmtid="{D5CDD505-2E9C-101B-9397-08002B2CF9AE}" pid="9" name="Kilde2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  <property fmtid="{D5CDD505-2E9C-101B-9397-08002B2CF9AE}" pid="13" name="SchultzId">
    <vt:lpwstr/>
  </property>
  <property fmtid="{D5CDD505-2E9C-101B-9397-08002B2CF9AE}" pid="15" name="P0">
    <vt:bool>false</vt:bool>
  </property>
  <property fmtid="{D5CDD505-2E9C-101B-9397-08002B2CF9AE}" pid="16" name="Placering">
    <vt:lpwstr/>
  </property>
  <property fmtid="{D5CDD505-2E9C-101B-9397-08002B2CF9AE}" pid="18" name="Arrangoer">
    <vt:lpwstr/>
  </property>
  <property fmtid="{D5CDD505-2E9C-101B-9397-08002B2CF9AE}" pid="19" name="Titel2">
    <vt:lpwstr/>
  </property>
  <property fmtid="{D5CDD505-2E9C-101B-9397-08002B2CF9AE}" pid="20" name="Omraade">
    <vt:lpwstr/>
  </property>
  <property fmtid="{D5CDD505-2E9C-101B-9397-08002B2CF9AE}" pid="21" name="Hovedomraade">
    <vt:lpwstr/>
  </property>
  <property fmtid="{D5CDD505-2E9C-101B-9397-08002B2CF9AE}" pid="22" name="display_urn">
    <vt:lpwstr>Kirstine Flintholm Jørgensen (lckfj)</vt:lpwstr>
  </property>
  <property fmtid="{D5CDD505-2E9C-101B-9397-08002B2CF9AE}" pid="23" name="URL">
    <vt:lpwstr/>
  </property>
  <property fmtid="{D5CDD505-2E9C-101B-9397-08002B2CF9AE}" pid="24" name="Maalrettet">
    <vt:lpwstr/>
  </property>
  <property fmtid="{D5CDD505-2E9C-101B-9397-08002B2CF9AE}" pid="25" name="xd_Signature">
    <vt:bool>false</vt:bool>
  </property>
  <property fmtid="{D5CDD505-2E9C-101B-9397-08002B2CF9AE}" pid="26" name="Type">
    <vt:lpwstr/>
  </property>
  <property fmtid="{D5CDD505-2E9C-101B-9397-08002B2CF9AE}" pid="28" name="Tilmelding">
    <vt:lpwstr/>
  </property>
  <property fmtid="{D5CDD505-2E9C-101B-9397-08002B2CF9AE}" pid="29" name="SummaryLinks2">
    <vt:lpwstr/>
  </property>
  <property fmtid="{D5CDD505-2E9C-101B-9397-08002B2CF9AE}" pid="30" name="Aar">
    <vt:lpwstr/>
  </property>
  <property fmtid="{D5CDD505-2E9C-101B-9397-08002B2CF9AE}" pid="31" name="Menupunkter">
    <vt:lpwstr/>
  </property>
  <property fmtid="{D5CDD505-2E9C-101B-9397-08002B2CF9AE}" pid="32" name="Sted">
    <vt:lpwstr/>
  </property>
</Properties>
</file>